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420" windowWidth="12120" windowHeight="8820" tabRatio="934" firstSheet="34" activeTab="34"/>
  </bookViews>
  <sheets>
    <sheet name="First-Page" sheetId="110" r:id="rId1"/>
    <sheet name="Contents" sheetId="140" r:id="rId2"/>
    <sheet name="Sheet1" sheetId="134" r:id="rId3"/>
    <sheet name="AT-1-Gen_Info " sheetId="56" r:id="rId4"/>
    <sheet name="AT-2-S1 BUDGET" sheetId="96" r:id="rId5"/>
    <sheet name="AT_2A_fundflow" sheetId="99" r:id="rId6"/>
    <sheet name="AT-3" sheetId="100" r:id="rId7"/>
    <sheet name="AT3A_cvrg(Insti)_PY" sheetId="1" r:id="rId8"/>
    <sheet name="AT3B_cvrg(Insti)_UPY " sheetId="58" r:id="rId9"/>
    <sheet name="AT3C_cvrg(Insti)_UPY " sheetId="59" r:id="rId10"/>
    <sheet name="enrolment vs availed_PY" sheetId="60" r:id="rId11"/>
    <sheet name="enrolment vs availed_UPY" sheetId="47" r:id="rId12"/>
    <sheet name="AT-4B" sheetId="141" r:id="rId13"/>
    <sheet name="T5_PLAN_vs_PRFM" sheetId="4" r:id="rId14"/>
    <sheet name="T5A_PLAN_vs_PRFM " sheetId="111" r:id="rId15"/>
    <sheet name="T5B_PLAN_vs_PRFM  (2)" sheetId="127" r:id="rId16"/>
    <sheet name="T5C_Drought_PLAN_vs_PRFM " sheetId="113" r:id="rId17"/>
    <sheet name="T5D_Drought_PLAN_vs_PRFM  " sheetId="112" r:id="rId18"/>
    <sheet name="T6_FG_py_Utlsn" sheetId="5" r:id="rId19"/>
    <sheet name="T6A_FG_Upy_Utlsn " sheetId="74" r:id="rId20"/>
    <sheet name="T6B_Pay_FG_FCI_Pry" sheetId="86" r:id="rId21"/>
    <sheet name="T6C_Coarse_Grain" sheetId="128" r:id="rId22"/>
    <sheet name="T7_CC_PY_Utlsn" sheetId="7" r:id="rId23"/>
    <sheet name="T7ACC_UPY_Utlsn " sheetId="75" r:id="rId24"/>
    <sheet name="AT-8_Hon_CCH_Pry" sheetId="88" r:id="rId25"/>
    <sheet name="AT-8A_Hon_CCH_UPry" sheetId="114" r:id="rId26"/>
    <sheet name="AT9_TA" sheetId="13" r:id="rId27"/>
    <sheet name="AT10_MME" sheetId="14" r:id="rId28"/>
    <sheet name="AT10A_" sheetId="138" r:id="rId29"/>
    <sheet name="AT-10 B" sheetId="121" r:id="rId30"/>
    <sheet name="AT-10 C" sheetId="123" r:id="rId31"/>
    <sheet name="AT-10D" sheetId="102" r:id="rId32"/>
    <sheet name="AT-10 E" sheetId="142" r:id="rId33"/>
    <sheet name="AT-10 F" sheetId="152" r:id="rId34"/>
    <sheet name="AT11_KS Year wise" sheetId="115" r:id="rId35"/>
    <sheet name="AT11A_KS-District wise" sheetId="16" r:id="rId36"/>
    <sheet name="AT12_KD-New" sheetId="26" r:id="rId37"/>
    <sheet name="AT12A_KD-Replacement" sheetId="117" r:id="rId38"/>
    <sheet name="Mode of cooking" sheetId="103" r:id="rId39"/>
    <sheet name="AT-14" sheetId="124" r:id="rId40"/>
    <sheet name="AT-14 A" sheetId="135" r:id="rId41"/>
    <sheet name="AT-15" sheetId="132" r:id="rId42"/>
    <sheet name="AT-16" sheetId="133" r:id="rId43"/>
    <sheet name="AT_17_Coverage-RBSK " sheetId="93" r:id="rId44"/>
    <sheet name="AT18_Details_Community " sheetId="66" r:id="rId45"/>
    <sheet name="AT_19_Impl_Agency" sheetId="84" r:id="rId46"/>
    <sheet name="AT_20_CentralCookingagency " sheetId="119" r:id="rId47"/>
    <sheet name="AT-21" sheetId="105" r:id="rId48"/>
    <sheet name="AT-22" sheetId="108" r:id="rId49"/>
    <sheet name="AT-23 MIS" sheetId="101" r:id="rId50"/>
    <sheet name="AT-23A _AMS" sheetId="139" r:id="rId51"/>
    <sheet name="AT-24" sheetId="104" r:id="rId52"/>
    <sheet name="AT-25" sheetId="109" r:id="rId53"/>
    <sheet name="Sheet1 (2)" sheetId="137" r:id="rId54"/>
    <sheet name="AT26_NoWD" sheetId="27" r:id="rId55"/>
    <sheet name="AT26A_NoWD" sheetId="28" r:id="rId56"/>
    <sheet name="AT27_Req_FG_CA_Pry" sheetId="29" r:id="rId57"/>
    <sheet name="AT27A_Req_FG_CA_U Pry " sheetId="144" r:id="rId58"/>
    <sheet name="AT27B_Req_FG_CA_N CLP" sheetId="145" r:id="rId59"/>
    <sheet name="AT27C_Req_FG_Drought -Pry " sheetId="146" r:id="rId60"/>
    <sheet name="AT27D_Req_FG_Drought -UPry " sheetId="147" r:id="rId61"/>
    <sheet name="AT_28_RqmtKitchen" sheetId="62" r:id="rId62"/>
    <sheet name="AT-28A_RqmtPlinthArea" sheetId="78" r:id="rId63"/>
    <sheet name="AT29_K_D" sheetId="72" r:id="rId64"/>
    <sheet name="AT-30_Coook-cum-Helper" sheetId="65" r:id="rId65"/>
    <sheet name="AT_31_Budget_provision " sheetId="98" r:id="rId66"/>
    <sheet name="AT32_Drought Pry Util" sheetId="148" r:id="rId67"/>
    <sheet name="AT-32A Drought UPry Util" sheetId="149" r:id="rId68"/>
    <sheet name="AT-33 Req  FG CA TA Pry" sheetId="150" r:id="rId69"/>
    <sheet name="TA33A Req FG CC TA UP" sheetId="151" r:id="rId70"/>
  </sheets>
  <externalReferences>
    <externalReference r:id="rId71"/>
    <externalReference r:id="rId72"/>
  </externalReferences>
  <definedNames>
    <definedName name="_xlnm.Print_Area" localSheetId="43">'AT_17_Coverage-RBSK '!$A$1:$L$36</definedName>
    <definedName name="_xlnm.Print_Area" localSheetId="45">AT_19_Impl_Agency!$A$1:$J$38</definedName>
    <definedName name="_xlnm.Print_Area" localSheetId="46">'AT_20_CentralCookingagency '!$A$1:$M$37</definedName>
    <definedName name="_xlnm.Print_Area" localSheetId="61">AT_28_RqmtKitchen!$A$1:$R$31</definedName>
    <definedName name="_xlnm.Print_Area" localSheetId="5">AT_2A_fundflow!$A$1:$V$32</definedName>
    <definedName name="_xlnm.Print_Area" localSheetId="65">'AT_31_Budget_provision '!$A$1:$AA$34</definedName>
    <definedName name="_xlnm.Print_Area" localSheetId="29">'AT-10 B'!$A$1:$J$34</definedName>
    <definedName name="_xlnm.Print_Area" localSheetId="30">'AT-10 C'!$A$1:$J$28</definedName>
    <definedName name="_xlnm.Print_Area" localSheetId="32">'AT-10 E'!$A$1:$G$30</definedName>
    <definedName name="_xlnm.Print_Area" localSheetId="33">'AT-10 F'!$A$1:$O$32</definedName>
    <definedName name="_xlnm.Print_Area" localSheetId="27">AT10_MME!$A$1:$H$34</definedName>
    <definedName name="_xlnm.Print_Area" localSheetId="28">AT10A_!$A$1:$E$35</definedName>
    <definedName name="_xlnm.Print_Area" localSheetId="31">'AT-10D'!$A$1:$H$32</definedName>
    <definedName name="_xlnm.Print_Area" localSheetId="34">'AT11_KS Year wise'!$A$1:$K$33</definedName>
    <definedName name="_xlnm.Print_Area" localSheetId="35">'AT11A_KS-District wise'!$A$1:$K$34</definedName>
    <definedName name="_xlnm.Print_Area" localSheetId="36">'AT12_KD-New'!$A$1:$K$33</definedName>
    <definedName name="_xlnm.Print_Area" localSheetId="37">'AT12A_KD-Replacement'!$A$1:$K$35</definedName>
    <definedName name="_xlnm.Print_Area" localSheetId="39">'AT-14'!$A$1:$N$32</definedName>
    <definedName name="_xlnm.Print_Area" localSheetId="40">'AT-14 A'!$A$1:$H$24</definedName>
    <definedName name="_xlnm.Print_Area" localSheetId="41">'AT-15'!$A$1:$L$34</definedName>
    <definedName name="_xlnm.Print_Area" localSheetId="42">'AT-16'!$A$1:$K$30</definedName>
    <definedName name="_xlnm.Print_Area" localSheetId="44">'AT18_Details_Community '!$A$1:$F$33</definedName>
    <definedName name="_xlnm.Print_Area" localSheetId="3">'AT-1-Gen_Info '!$A$1:$T$59</definedName>
    <definedName name="_xlnm.Print_Area" localSheetId="50">'AT-23A _AMS'!$A$1:$P$36</definedName>
    <definedName name="_xlnm.Print_Area" localSheetId="51">'AT-24'!$A$1:$M$33</definedName>
    <definedName name="_xlnm.Print_Area" localSheetId="52">'AT-25'!$A$1:$F$46</definedName>
    <definedName name="_xlnm.Print_Area" localSheetId="54">AT26_NoWD!$A$1:$L$33</definedName>
    <definedName name="_xlnm.Print_Area" localSheetId="55">AT26A_NoWD!$A$1:$L$34</definedName>
    <definedName name="_xlnm.Print_Area" localSheetId="56">AT27_Req_FG_CA_Pry!$A$1:$T$34</definedName>
    <definedName name="_xlnm.Print_Area" localSheetId="57">'AT27A_Req_FG_CA_U Pry '!$A$1:$T$36</definedName>
    <definedName name="_xlnm.Print_Area" localSheetId="58">'AT27B_Req_FG_CA_N CLP'!$A$1:$N$36</definedName>
    <definedName name="_xlnm.Print_Area" localSheetId="59">'AT27C_Req_FG_Drought -Pry '!$A$1:$N$35</definedName>
    <definedName name="_xlnm.Print_Area" localSheetId="60">'AT27D_Req_FG_Drought -UPry '!$A$1:$N$36</definedName>
    <definedName name="_xlnm.Print_Area" localSheetId="62">'AT-28A_RqmtPlinthArea'!$A$1:$S$35</definedName>
    <definedName name="_xlnm.Print_Area" localSheetId="63">AT29_K_D!$A$1:$AF$31</definedName>
    <definedName name="_xlnm.Print_Area" localSheetId="4">'AT-2-S1 BUDGET'!$A$1:$V$36</definedName>
    <definedName name="_xlnm.Print_Area" localSheetId="64">'AT-30_Coook-cum-Helper'!$A$1:$L$33</definedName>
    <definedName name="_xlnm.Print_Area" localSheetId="66">'AT32_Drought Pry Util'!$A$1:$L$34</definedName>
    <definedName name="_xlnm.Print_Area" localSheetId="67">'AT-32A Drought UPry Util'!$A$1:$L$33</definedName>
    <definedName name="_xlnm.Print_Area" localSheetId="68">'AT-33 Req  FG CA TA Pry'!$A$1:$T$36</definedName>
    <definedName name="_xlnm.Print_Area" localSheetId="7">'AT3A_cvrg(Insti)_PY'!$A$1:$N$37</definedName>
    <definedName name="_xlnm.Print_Area" localSheetId="8">'AT3B_cvrg(Insti)_UPY '!$A$1:$N$36</definedName>
    <definedName name="_xlnm.Print_Area" localSheetId="9">'AT3C_cvrg(Insti)_UPY '!$A$1:$N$38</definedName>
    <definedName name="_xlnm.Print_Area" localSheetId="12">'AT-4B'!$A$1:$G$29</definedName>
    <definedName name="_xlnm.Print_Area" localSheetId="24">'AT-8_Hon_CCH_Pry'!$A$1:$V$36</definedName>
    <definedName name="_xlnm.Print_Area" localSheetId="25">'AT-8A_Hon_CCH_UPry'!$A$1:$V$36</definedName>
    <definedName name="_xlnm.Print_Area" localSheetId="26">AT9_TA!$A$1:$I$35</definedName>
    <definedName name="_xlnm.Print_Area" localSheetId="1">Contents!$A$1:$C$65</definedName>
    <definedName name="_xlnm.Print_Area" localSheetId="10">'enrolment vs availed_PY'!$A$1:$Q$36</definedName>
    <definedName name="_xlnm.Print_Area" localSheetId="11">'enrolment vs availed_UPY'!$A$1:$Q$36</definedName>
    <definedName name="_xlnm.Print_Area" localSheetId="38">'Mode of cooking'!$A$1:$H$30</definedName>
    <definedName name="_xlnm.Print_Area" localSheetId="2">Sheet1!$A$1:$J$24</definedName>
    <definedName name="_xlnm.Print_Area" localSheetId="53">'Sheet1 (2)'!$A$1:$J$24</definedName>
    <definedName name="_xlnm.Print_Area" localSheetId="13">T5_PLAN_vs_PRFM!$A$1:$J$35</definedName>
    <definedName name="_xlnm.Print_Area" localSheetId="14">'T5A_PLAN_vs_PRFM '!$A$1:$J$35</definedName>
    <definedName name="_xlnm.Print_Area" localSheetId="15">'T5B_PLAN_vs_PRFM  (2)'!$A$1:$J$34</definedName>
    <definedName name="_xlnm.Print_Area" localSheetId="16">'T5C_Drought_PLAN_vs_PRFM '!$A$1:$J$34</definedName>
    <definedName name="_xlnm.Print_Area" localSheetId="17">'T5D_Drought_PLAN_vs_PRFM  '!$A$1:$J$34</definedName>
    <definedName name="_xlnm.Print_Area" localSheetId="18">T6_FG_py_Utlsn!$A$1:$L$35</definedName>
    <definedName name="_xlnm.Print_Area" localSheetId="19">'T6A_FG_Upy_Utlsn '!$A$1:$M$34</definedName>
    <definedName name="_xlnm.Print_Area" localSheetId="20">T6B_Pay_FG_FCI_Pry!$A$1:$M$34</definedName>
    <definedName name="_xlnm.Print_Area" localSheetId="21">T6C_Coarse_Grain!$A$1:$L$35</definedName>
    <definedName name="_xlnm.Print_Area" localSheetId="22">T7_CC_PY_Utlsn!$A$1:$Q$36</definedName>
    <definedName name="_xlnm.Print_Area" localSheetId="23">'T7ACC_UPY_Utlsn '!$A$1:$Q$36</definedName>
    <definedName name="_xlnm.Print_Area" localSheetId="69">'TA33A Req FG CC TA UP'!$A$1:$T$36</definedName>
  </definedNames>
  <calcPr calcId="145621"/>
</workbook>
</file>

<file path=xl/calcChain.xml><?xml version="1.0" encoding="utf-8"?>
<calcChain xmlns="http://schemas.openxmlformats.org/spreadsheetml/2006/main">
  <c r="L27" i="93" l="1"/>
  <c r="K27" i="93"/>
  <c r="J27" i="93"/>
  <c r="I27" i="93"/>
  <c r="H27" i="93"/>
  <c r="G27" i="93"/>
  <c r="F27" i="93"/>
  <c r="E27" i="93"/>
  <c r="L25" i="93"/>
  <c r="K25" i="93"/>
  <c r="J25" i="93"/>
  <c r="I25" i="93"/>
  <c r="H25" i="93"/>
  <c r="G25" i="93"/>
  <c r="F25" i="93"/>
  <c r="E25" i="93"/>
  <c r="D25" i="93"/>
  <c r="C25" i="93"/>
  <c r="J28" i="115" l="1"/>
  <c r="I28" i="115"/>
  <c r="H28" i="115"/>
  <c r="G28" i="115"/>
  <c r="F28" i="115"/>
  <c r="E28" i="115"/>
  <c r="C28" i="88" l="1"/>
  <c r="D28" i="88"/>
  <c r="G28" i="88"/>
  <c r="P28" i="88"/>
  <c r="P27" i="88"/>
  <c r="G27" i="88"/>
  <c r="D27" i="88"/>
  <c r="C27" i="88"/>
  <c r="E30" i="7"/>
  <c r="N30" i="7"/>
  <c r="N28" i="7"/>
  <c r="E28" i="7"/>
  <c r="G28" i="5"/>
  <c r="E28" i="5"/>
  <c r="D28" i="5"/>
  <c r="C28" i="5"/>
  <c r="F28" i="5"/>
  <c r="G27" i="5"/>
  <c r="E27" i="5"/>
  <c r="D27" i="5"/>
  <c r="F27" i="5"/>
  <c r="C27" i="5"/>
  <c r="J27" i="4"/>
  <c r="J26" i="4"/>
  <c r="G26" i="60"/>
  <c r="G25" i="60"/>
  <c r="F26" i="65" l="1"/>
  <c r="E27" i="65"/>
  <c r="E26" i="65"/>
  <c r="D26" i="65"/>
  <c r="E25" i="139"/>
  <c r="P25" i="139"/>
  <c r="P25" i="101"/>
  <c r="E25" i="101"/>
  <c r="F23" i="152"/>
  <c r="D23" i="142"/>
  <c r="E23" i="141"/>
  <c r="D23" i="141"/>
  <c r="X25" i="29" l="1"/>
  <c r="H34" i="124"/>
  <c r="G34" i="124"/>
  <c r="F34" i="124"/>
  <c r="E34" i="124"/>
  <c r="D32" i="142"/>
  <c r="F31" i="141" l="1"/>
  <c r="E31" i="141"/>
  <c r="D31" i="141"/>
  <c r="F11" i="152"/>
  <c r="F12" i="152"/>
  <c r="F13" i="152"/>
  <c r="F14" i="152"/>
  <c r="F15" i="152"/>
  <c r="F16" i="152"/>
  <c r="F17" i="152"/>
  <c r="F18" i="152"/>
  <c r="F19" i="152"/>
  <c r="F20" i="152"/>
  <c r="F21" i="152"/>
  <c r="F10" i="152"/>
  <c r="C22" i="152"/>
  <c r="D22" i="152"/>
  <c r="E22" i="152"/>
  <c r="G22" i="152"/>
  <c r="H22" i="152"/>
  <c r="I22" i="152"/>
  <c r="J22" i="152"/>
  <c r="K22" i="152"/>
  <c r="L22" i="152"/>
  <c r="M22" i="152"/>
  <c r="N22" i="152"/>
  <c r="O22" i="152"/>
  <c r="C25" i="98"/>
  <c r="Q16" i="98"/>
  <c r="M16" i="98"/>
  <c r="L16" i="98"/>
  <c r="K16" i="98"/>
  <c r="G21" i="98"/>
  <c r="G26" i="98" s="1"/>
  <c r="C21" i="98"/>
  <c r="C26" i="98" s="1"/>
  <c r="F16" i="98"/>
  <c r="D25" i="98"/>
  <c r="E25" i="98"/>
  <c r="G25" i="98"/>
  <c r="H25" i="98"/>
  <c r="I25" i="98"/>
  <c r="N25" i="98"/>
  <c r="O25" i="98"/>
  <c r="P25" i="98"/>
  <c r="R25" i="98"/>
  <c r="S25" i="98"/>
  <c r="T25" i="98"/>
  <c r="K17" i="98"/>
  <c r="L17" i="98"/>
  <c r="M17" i="98"/>
  <c r="K18" i="98"/>
  <c r="L18" i="98"/>
  <c r="M18" i="98"/>
  <c r="K19" i="98"/>
  <c r="L19" i="98"/>
  <c r="M19" i="98"/>
  <c r="K20" i="98"/>
  <c r="L20" i="98"/>
  <c r="M20" i="98"/>
  <c r="AA23" i="98"/>
  <c r="Z23" i="98"/>
  <c r="Y23" i="98"/>
  <c r="D21" i="98"/>
  <c r="D26" i="98" s="1"/>
  <c r="E21" i="98"/>
  <c r="E26" i="98" s="1"/>
  <c r="F22" i="152" l="1"/>
  <c r="D22" i="141"/>
  <c r="E22" i="141"/>
  <c r="G22" i="141"/>
  <c r="C13" i="151"/>
  <c r="C14" i="151"/>
  <c r="C15" i="151"/>
  <c r="C16" i="151"/>
  <c r="C17" i="151"/>
  <c r="C18" i="151"/>
  <c r="C19" i="151"/>
  <c r="C20" i="151"/>
  <c r="C21" i="151"/>
  <c r="C22" i="151"/>
  <c r="E13" i="150"/>
  <c r="E14" i="150"/>
  <c r="E15" i="150"/>
  <c r="E16" i="150"/>
  <c r="E17" i="150"/>
  <c r="E18" i="150"/>
  <c r="E19" i="150"/>
  <c r="E20" i="150"/>
  <c r="E21" i="150"/>
  <c r="E22" i="150"/>
  <c r="E23" i="150"/>
  <c r="C23" i="144"/>
  <c r="C23" i="151" s="1"/>
  <c r="E24" i="29"/>
  <c r="AH24" i="72"/>
  <c r="AE24" i="72"/>
  <c r="AD24" i="72"/>
  <c r="AC24" i="72"/>
  <c r="AB24" i="72"/>
  <c r="AA24" i="72"/>
  <c r="S24" i="72"/>
  <c r="R24" i="72"/>
  <c r="Q24" i="72"/>
  <c r="P24" i="72"/>
  <c r="O24" i="72"/>
  <c r="M24" i="72"/>
  <c r="L24" i="72"/>
  <c r="K24" i="72"/>
  <c r="J24" i="72"/>
  <c r="I24" i="72"/>
  <c r="D24" i="72"/>
  <c r="AI23" i="72"/>
  <c r="AF23" i="72"/>
  <c r="V23" i="72"/>
  <c r="T23" i="72"/>
  <c r="N23" i="72"/>
  <c r="G23" i="72"/>
  <c r="Y23" i="72" s="1"/>
  <c r="F23" i="72"/>
  <c r="X23" i="72" s="1"/>
  <c r="E23" i="72"/>
  <c r="E24" i="72" s="1"/>
  <c r="C23" i="72"/>
  <c r="H23" i="72" s="1"/>
  <c r="AI22" i="72"/>
  <c r="AF22" i="72"/>
  <c r="W22" i="72"/>
  <c r="T22" i="72"/>
  <c r="N22" i="72"/>
  <c r="G22" i="72"/>
  <c r="Y22" i="72" s="1"/>
  <c r="F22" i="72"/>
  <c r="C22" i="72"/>
  <c r="U22" i="72" s="1"/>
  <c r="Z22" i="72" s="1"/>
  <c r="AI21" i="72"/>
  <c r="AF21" i="72"/>
  <c r="W21" i="72"/>
  <c r="V21" i="72"/>
  <c r="T21" i="72"/>
  <c r="N21" i="72"/>
  <c r="G21" i="72"/>
  <c r="Y21" i="72" s="1"/>
  <c r="F21" i="72"/>
  <c r="C21" i="72"/>
  <c r="U21" i="72" s="1"/>
  <c r="AI20" i="72"/>
  <c r="AF20" i="72"/>
  <c r="W20" i="72"/>
  <c r="T20" i="72"/>
  <c r="N20" i="72"/>
  <c r="G20" i="72"/>
  <c r="Y20" i="72" s="1"/>
  <c r="F20" i="72"/>
  <c r="C20" i="72"/>
  <c r="U20" i="72" s="1"/>
  <c r="AI19" i="72"/>
  <c r="AF19" i="72"/>
  <c r="W19" i="72"/>
  <c r="V19" i="72"/>
  <c r="T19" i="72"/>
  <c r="N19" i="72"/>
  <c r="G19" i="72"/>
  <c r="Y19" i="72" s="1"/>
  <c r="F19" i="72"/>
  <c r="X19" i="72" s="1"/>
  <c r="C19" i="72"/>
  <c r="AI18" i="72"/>
  <c r="AF18" i="72"/>
  <c r="W18" i="72"/>
  <c r="V18" i="72"/>
  <c r="T18" i="72"/>
  <c r="N18" i="72"/>
  <c r="G18" i="72"/>
  <c r="Y18" i="72" s="1"/>
  <c r="F18" i="72"/>
  <c r="X18" i="72" s="1"/>
  <c r="C18" i="72"/>
  <c r="H18" i="72" s="1"/>
  <c r="AI17" i="72"/>
  <c r="AF17" i="72"/>
  <c r="W17" i="72"/>
  <c r="V17" i="72"/>
  <c r="T17" i="72"/>
  <c r="N17" i="72"/>
  <c r="G17" i="72"/>
  <c r="Y17" i="72" s="1"/>
  <c r="F17" i="72"/>
  <c r="C17" i="72"/>
  <c r="U17" i="72" s="1"/>
  <c r="Z17" i="72" s="1"/>
  <c r="AI16" i="72"/>
  <c r="AF16" i="72"/>
  <c r="W16" i="72"/>
  <c r="V16" i="72"/>
  <c r="T16" i="72"/>
  <c r="N16" i="72"/>
  <c r="G16" i="72"/>
  <c r="Y16" i="72" s="1"/>
  <c r="F16" i="72"/>
  <c r="X16" i="72" s="1"/>
  <c r="C16" i="72"/>
  <c r="AI15" i="72"/>
  <c r="AF15" i="72"/>
  <c r="T15" i="72"/>
  <c r="N15" i="72"/>
  <c r="G15" i="72"/>
  <c r="Y15" i="72" s="1"/>
  <c r="F15" i="72"/>
  <c r="X15" i="72" s="1"/>
  <c r="Z15" i="72" s="1"/>
  <c r="C15" i="72"/>
  <c r="H15" i="72" s="1"/>
  <c r="AI14" i="72"/>
  <c r="AF14" i="72"/>
  <c r="W14" i="72"/>
  <c r="V14" i="72"/>
  <c r="T14" i="72"/>
  <c r="N14" i="72"/>
  <c r="G14" i="72"/>
  <c r="Y14" i="72" s="1"/>
  <c r="F14" i="72"/>
  <c r="X14" i="72" s="1"/>
  <c r="C14" i="72"/>
  <c r="AI13" i="72"/>
  <c r="AF13" i="72"/>
  <c r="T13" i="72"/>
  <c r="N13" i="72"/>
  <c r="G13" i="72"/>
  <c r="Y13" i="72" s="1"/>
  <c r="F13" i="72"/>
  <c r="C13" i="72"/>
  <c r="U13" i="72" s="1"/>
  <c r="AG12" i="72"/>
  <c r="AG24" i="72" s="1"/>
  <c r="AF12" i="72"/>
  <c r="W12" i="72"/>
  <c r="V12" i="72"/>
  <c r="V24" i="72" s="1"/>
  <c r="T12" i="72"/>
  <c r="N12" i="72"/>
  <c r="G12" i="72"/>
  <c r="Y12" i="72" s="1"/>
  <c r="F12" i="72"/>
  <c r="X12" i="72" s="1"/>
  <c r="C12" i="72"/>
  <c r="U12" i="72" s="1"/>
  <c r="H44" i="72"/>
  <c r="N44" i="72"/>
  <c r="T44" i="72"/>
  <c r="U44" i="72"/>
  <c r="V44" i="72"/>
  <c r="W44" i="72"/>
  <c r="Z44" i="72" s="1"/>
  <c r="X44" i="72"/>
  <c r="Y44" i="72"/>
  <c r="AF44" i="72"/>
  <c r="H45" i="72"/>
  <c r="N45" i="72"/>
  <c r="T45" i="72"/>
  <c r="U45" i="72"/>
  <c r="V45" i="72"/>
  <c r="V56" i="72" s="1"/>
  <c r="W45" i="72"/>
  <c r="X45" i="72"/>
  <c r="Y45" i="72"/>
  <c r="AF45" i="72"/>
  <c r="AF56" i="72" s="1"/>
  <c r="H46" i="72"/>
  <c r="N46" i="72"/>
  <c r="T46" i="72"/>
  <c r="V46" i="72"/>
  <c r="W46" i="72"/>
  <c r="X46" i="72"/>
  <c r="Y46" i="72"/>
  <c r="AF46" i="72"/>
  <c r="H47" i="72"/>
  <c r="N47" i="72"/>
  <c r="T47" i="72"/>
  <c r="V47" i="72"/>
  <c r="Z47" i="72" s="1"/>
  <c r="X47" i="72"/>
  <c r="Y47" i="72"/>
  <c r="AF47" i="72"/>
  <c r="H48" i="72"/>
  <c r="N48" i="72"/>
  <c r="T48" i="72"/>
  <c r="V48" i="72"/>
  <c r="W48" i="72"/>
  <c r="Z48" i="72" s="1"/>
  <c r="X48" i="72"/>
  <c r="Y48" i="72"/>
  <c r="AF48" i="72"/>
  <c r="H49" i="72"/>
  <c r="N49" i="72"/>
  <c r="T49" i="72"/>
  <c r="U49" i="72"/>
  <c r="U56" i="72" s="1"/>
  <c r="V49" i="72"/>
  <c r="W49" i="72"/>
  <c r="Y49" i="72"/>
  <c r="AF49" i="72"/>
  <c r="H50" i="72"/>
  <c r="N50" i="72"/>
  <c r="T50" i="72"/>
  <c r="V50" i="72"/>
  <c r="W50" i="72"/>
  <c r="X50" i="72"/>
  <c r="Y50" i="72"/>
  <c r="AF50" i="72"/>
  <c r="H51" i="72"/>
  <c r="N51" i="72"/>
  <c r="T51" i="72"/>
  <c r="V51" i="72"/>
  <c r="W51" i="72"/>
  <c r="X51" i="72"/>
  <c r="Y51" i="72"/>
  <c r="AF51" i="72"/>
  <c r="H52" i="72"/>
  <c r="N52" i="72"/>
  <c r="T52" i="72"/>
  <c r="U52" i="72"/>
  <c r="Z52" i="72" s="1"/>
  <c r="V52" i="72"/>
  <c r="W52" i="72"/>
  <c r="Y52" i="72"/>
  <c r="AF52" i="72"/>
  <c r="H53" i="72"/>
  <c r="N53" i="72"/>
  <c r="T53" i="72"/>
  <c r="U53" i="72"/>
  <c r="V53" i="72"/>
  <c r="W53" i="72"/>
  <c r="Y53" i="72"/>
  <c r="Y56" i="72" s="1"/>
  <c r="AF53" i="72"/>
  <c r="H54" i="72"/>
  <c r="N54" i="72"/>
  <c r="T54" i="72"/>
  <c r="U54" i="72"/>
  <c r="V54" i="72"/>
  <c r="W54" i="72"/>
  <c r="Y54" i="72"/>
  <c r="AF54" i="72"/>
  <c r="H55" i="72"/>
  <c r="N55" i="72"/>
  <c r="T55" i="72"/>
  <c r="U55" i="72"/>
  <c r="V55" i="72"/>
  <c r="W55" i="72"/>
  <c r="Z55" i="72" s="1"/>
  <c r="X55" i="72"/>
  <c r="Y55" i="72"/>
  <c r="AF55" i="72"/>
  <c r="C56" i="72"/>
  <c r="D56" i="72"/>
  <c r="F56" i="72"/>
  <c r="G56" i="72"/>
  <c r="H56" i="72"/>
  <c r="I56" i="72"/>
  <c r="J56" i="72"/>
  <c r="K56" i="72"/>
  <c r="L56" i="72"/>
  <c r="M56" i="72"/>
  <c r="N56" i="72"/>
  <c r="O56" i="72"/>
  <c r="P56" i="72"/>
  <c r="Q56" i="72"/>
  <c r="R56" i="72"/>
  <c r="S56" i="72"/>
  <c r="T56" i="72"/>
  <c r="X56" i="72"/>
  <c r="AA56" i="72"/>
  <c r="AB56" i="72"/>
  <c r="AC56" i="72"/>
  <c r="AD56" i="72"/>
  <c r="AE56" i="72"/>
  <c r="E31" i="26"/>
  <c r="H21" i="98"/>
  <c r="H26" i="98" s="1"/>
  <c r="I21" i="98"/>
  <c r="I26" i="98" s="1"/>
  <c r="N21" i="98"/>
  <c r="N26" i="98" s="1"/>
  <c r="O21" i="98"/>
  <c r="O26" i="98" s="1"/>
  <c r="P21" i="98"/>
  <c r="P26" i="98" s="1"/>
  <c r="R21" i="98"/>
  <c r="R26" i="98" s="1"/>
  <c r="S21" i="98"/>
  <c r="S26" i="98" s="1"/>
  <c r="T21" i="98"/>
  <c r="T26" i="98" s="1"/>
  <c r="U17" i="98"/>
  <c r="U18" i="98"/>
  <c r="U19" i="98"/>
  <c r="U20" i="98"/>
  <c r="U16" i="98"/>
  <c r="O24" i="62"/>
  <c r="R13" i="62"/>
  <c r="R14" i="62"/>
  <c r="R15" i="62"/>
  <c r="R16" i="62"/>
  <c r="R17" i="62"/>
  <c r="R18" i="62"/>
  <c r="R19" i="62"/>
  <c r="R20" i="62"/>
  <c r="R21" i="62"/>
  <c r="R22" i="62"/>
  <c r="R23" i="62"/>
  <c r="D24" i="26"/>
  <c r="J14" i="115"/>
  <c r="J15" i="115"/>
  <c r="J16" i="115"/>
  <c r="J17" i="115"/>
  <c r="J18" i="115"/>
  <c r="J19" i="115"/>
  <c r="J20" i="115"/>
  <c r="J21" i="115"/>
  <c r="J22" i="115"/>
  <c r="J23" i="115"/>
  <c r="J24" i="115"/>
  <c r="J13" i="115"/>
  <c r="J25" i="115" s="1"/>
  <c r="I13" i="115"/>
  <c r="I25" i="115" s="1"/>
  <c r="I14" i="115"/>
  <c r="I15" i="115"/>
  <c r="I16" i="115"/>
  <c r="I17" i="115"/>
  <c r="I18" i="115"/>
  <c r="I19" i="115"/>
  <c r="I20" i="115"/>
  <c r="I21" i="115"/>
  <c r="I22" i="115"/>
  <c r="I23" i="115"/>
  <c r="I24" i="115"/>
  <c r="J14" i="16"/>
  <c r="J15" i="16"/>
  <c r="J16" i="16"/>
  <c r="J17" i="16"/>
  <c r="J18" i="16"/>
  <c r="J19" i="16"/>
  <c r="J20" i="16"/>
  <c r="J21" i="16"/>
  <c r="J22" i="16"/>
  <c r="J23" i="16"/>
  <c r="J24" i="16"/>
  <c r="J13" i="16"/>
  <c r="J25" i="16" s="1"/>
  <c r="D25" i="16"/>
  <c r="C25" i="16"/>
  <c r="D25" i="13"/>
  <c r="E25" i="13"/>
  <c r="F25" i="13"/>
  <c r="H25" i="13"/>
  <c r="I13" i="13"/>
  <c r="C25" i="13"/>
  <c r="V26" i="114"/>
  <c r="N26" i="114"/>
  <c r="L26" i="114"/>
  <c r="D26" i="114"/>
  <c r="E26" i="114"/>
  <c r="F26" i="114"/>
  <c r="H26" i="114"/>
  <c r="I26" i="114"/>
  <c r="O26" i="114"/>
  <c r="U26" i="114"/>
  <c r="C26" i="114"/>
  <c r="R15" i="114"/>
  <c r="Q16" i="114"/>
  <c r="R16" i="114"/>
  <c r="Q17" i="114"/>
  <c r="R17" i="114"/>
  <c r="Q18" i="114"/>
  <c r="R18" i="114"/>
  <c r="Q19" i="114"/>
  <c r="R19" i="114"/>
  <c r="Q20" i="114"/>
  <c r="R20" i="114"/>
  <c r="R21" i="114"/>
  <c r="R22" i="114"/>
  <c r="R23" i="114"/>
  <c r="Q24" i="114"/>
  <c r="R24" i="114"/>
  <c r="Q25" i="114"/>
  <c r="R25" i="114"/>
  <c r="R14" i="114"/>
  <c r="Q14" i="114"/>
  <c r="P15" i="114"/>
  <c r="P16" i="114"/>
  <c r="P17" i="114"/>
  <c r="P18" i="114"/>
  <c r="P19" i="114"/>
  <c r="P20" i="114"/>
  <c r="P21" i="114"/>
  <c r="P22" i="114"/>
  <c r="P23" i="114"/>
  <c r="P24" i="114"/>
  <c r="P25" i="114"/>
  <c r="P14" i="114"/>
  <c r="J15" i="114"/>
  <c r="J16" i="114"/>
  <c r="J17" i="114"/>
  <c r="J18" i="114"/>
  <c r="J19" i="114"/>
  <c r="J20" i="114"/>
  <c r="J21" i="114"/>
  <c r="J22" i="114"/>
  <c r="J23" i="114"/>
  <c r="J24" i="114"/>
  <c r="J25" i="114"/>
  <c r="J14" i="114"/>
  <c r="G15" i="114"/>
  <c r="G16" i="114"/>
  <c r="G17" i="114"/>
  <c r="G18" i="114"/>
  <c r="G19" i="114"/>
  <c r="G20" i="114"/>
  <c r="G21" i="114"/>
  <c r="G22" i="114"/>
  <c r="G23" i="114"/>
  <c r="G24" i="114"/>
  <c r="G25" i="114"/>
  <c r="G14" i="114"/>
  <c r="D26" i="88"/>
  <c r="E26" i="88"/>
  <c r="F26" i="88"/>
  <c r="H26" i="88"/>
  <c r="I26" i="88"/>
  <c r="K26" i="88"/>
  <c r="L26" i="88"/>
  <c r="N26" i="88"/>
  <c r="O26" i="88"/>
  <c r="U26" i="88"/>
  <c r="V26" i="88"/>
  <c r="C26" i="88"/>
  <c r="Q15" i="88"/>
  <c r="R15" i="88"/>
  <c r="Q16" i="88"/>
  <c r="R16" i="88"/>
  <c r="S16" i="88" s="1"/>
  <c r="Q17" i="88"/>
  <c r="S17" i="88" s="1"/>
  <c r="R17" i="88"/>
  <c r="Q18" i="88"/>
  <c r="S18" i="88" s="1"/>
  <c r="R18" i="88"/>
  <c r="Q19" i="88"/>
  <c r="S19" i="88" s="1"/>
  <c r="R19" i="88"/>
  <c r="Q20" i="88"/>
  <c r="S20" i="88" s="1"/>
  <c r="R20" i="88"/>
  <c r="Q21" i="88"/>
  <c r="R21" i="88"/>
  <c r="Q22" i="88"/>
  <c r="S22" i="88" s="1"/>
  <c r="R22" i="88"/>
  <c r="Q23" i="88"/>
  <c r="S23" i="88" s="1"/>
  <c r="R23" i="88"/>
  <c r="Q24" i="88"/>
  <c r="S24" i="88" s="1"/>
  <c r="R24" i="88"/>
  <c r="Q25" i="88"/>
  <c r="R25" i="88"/>
  <c r="S25" i="88" s="1"/>
  <c r="R14" i="88"/>
  <c r="Q14" i="88"/>
  <c r="S14" i="88" s="1"/>
  <c r="M15" i="88"/>
  <c r="M16" i="88"/>
  <c r="M17" i="88"/>
  <c r="M18" i="88"/>
  <c r="M19" i="88"/>
  <c r="M20" i="88"/>
  <c r="M21" i="88"/>
  <c r="M22" i="88"/>
  <c r="M23" i="88"/>
  <c r="M24" i="88"/>
  <c r="M25" i="88"/>
  <c r="M14" i="88"/>
  <c r="M26" i="88" s="1"/>
  <c r="J15" i="88"/>
  <c r="J16" i="88"/>
  <c r="J17" i="88"/>
  <c r="J18" i="88"/>
  <c r="J19" i="88"/>
  <c r="J20" i="88"/>
  <c r="J21" i="88"/>
  <c r="J22" i="88"/>
  <c r="J23" i="88"/>
  <c r="J24" i="88"/>
  <c r="J25" i="88"/>
  <c r="G15" i="88"/>
  <c r="G16" i="88"/>
  <c r="G17" i="88"/>
  <c r="G18" i="88"/>
  <c r="G19" i="88"/>
  <c r="G20" i="88"/>
  <c r="G21" i="88"/>
  <c r="G22" i="88"/>
  <c r="G23" i="88"/>
  <c r="G24" i="88"/>
  <c r="G25" i="88"/>
  <c r="G14" i="88"/>
  <c r="G26" i="88" s="1"/>
  <c r="D26" i="75"/>
  <c r="F26" i="75"/>
  <c r="G26" i="75"/>
  <c r="I26" i="75"/>
  <c r="J26" i="75"/>
  <c r="L26" i="75"/>
  <c r="M26" i="75"/>
  <c r="C26" i="75"/>
  <c r="O15" i="75"/>
  <c r="P15" i="75"/>
  <c r="O16" i="75"/>
  <c r="P16" i="75"/>
  <c r="Q16" i="75"/>
  <c r="O17" i="75"/>
  <c r="P17" i="75"/>
  <c r="O18" i="75"/>
  <c r="P18" i="75"/>
  <c r="O19" i="75"/>
  <c r="P19" i="75"/>
  <c r="O20" i="75"/>
  <c r="P20" i="75"/>
  <c r="O21" i="75"/>
  <c r="P21" i="75"/>
  <c r="O22" i="75"/>
  <c r="P22" i="75"/>
  <c r="O23" i="75"/>
  <c r="P23" i="75"/>
  <c r="O24" i="75"/>
  <c r="P24" i="75"/>
  <c r="Q24" i="75" s="1"/>
  <c r="O25" i="75"/>
  <c r="P25" i="75"/>
  <c r="P14" i="75"/>
  <c r="O14" i="75"/>
  <c r="N15" i="75"/>
  <c r="N16" i="75"/>
  <c r="N17" i="75"/>
  <c r="N18" i="75"/>
  <c r="N19" i="75"/>
  <c r="N20" i="75"/>
  <c r="N21" i="75"/>
  <c r="N22" i="75"/>
  <c r="N23" i="75"/>
  <c r="N24" i="75"/>
  <c r="N25" i="75"/>
  <c r="K15" i="75"/>
  <c r="K16" i="75"/>
  <c r="K17" i="75"/>
  <c r="K18" i="75"/>
  <c r="K19" i="75"/>
  <c r="K20" i="75"/>
  <c r="K21" i="75"/>
  <c r="K22" i="75"/>
  <c r="K23" i="75"/>
  <c r="K24" i="75"/>
  <c r="K25" i="75"/>
  <c r="K14" i="75"/>
  <c r="H15" i="75"/>
  <c r="H16" i="75"/>
  <c r="H17" i="75"/>
  <c r="H18" i="75"/>
  <c r="H19" i="75"/>
  <c r="H20" i="75"/>
  <c r="H21" i="75"/>
  <c r="H22" i="75"/>
  <c r="H23" i="75"/>
  <c r="H24" i="75"/>
  <c r="H25" i="75"/>
  <c r="E15" i="75"/>
  <c r="E16" i="75"/>
  <c r="E17" i="75"/>
  <c r="E18" i="75"/>
  <c r="E19" i="75"/>
  <c r="E20" i="75"/>
  <c r="E21" i="75"/>
  <c r="E22" i="75"/>
  <c r="E23" i="75"/>
  <c r="E24" i="75"/>
  <c r="E25" i="75"/>
  <c r="P15" i="7"/>
  <c r="O15" i="7"/>
  <c r="Q15" i="7" s="1"/>
  <c r="N16" i="7"/>
  <c r="N17" i="7"/>
  <c r="N18" i="7"/>
  <c r="N19" i="7"/>
  <c r="N20" i="7"/>
  <c r="N21" i="7"/>
  <c r="N22" i="7"/>
  <c r="N23" i="7"/>
  <c r="N24" i="7"/>
  <c r="N25" i="7"/>
  <c r="N26" i="7"/>
  <c r="N15" i="7"/>
  <c r="K16" i="7"/>
  <c r="K17" i="7"/>
  <c r="K18" i="7"/>
  <c r="K19" i="7"/>
  <c r="K20" i="7"/>
  <c r="K21" i="7"/>
  <c r="K22" i="7"/>
  <c r="K23" i="7"/>
  <c r="K24" i="7"/>
  <c r="K25" i="7"/>
  <c r="K26" i="7"/>
  <c r="K15" i="7"/>
  <c r="H26" i="7"/>
  <c r="H25" i="7"/>
  <c r="H24" i="7"/>
  <c r="H23" i="7"/>
  <c r="H22" i="7"/>
  <c r="H21" i="7"/>
  <c r="H20" i="7"/>
  <c r="H19" i="7"/>
  <c r="H18" i="7"/>
  <c r="H17" i="7"/>
  <c r="H16" i="7"/>
  <c r="E16" i="7"/>
  <c r="E17" i="7"/>
  <c r="E18" i="7"/>
  <c r="E19" i="7"/>
  <c r="E20" i="7"/>
  <c r="E21" i="7"/>
  <c r="E22" i="7"/>
  <c r="E23" i="7"/>
  <c r="E24" i="7"/>
  <c r="E25" i="7"/>
  <c r="E26" i="7"/>
  <c r="D27" i="7"/>
  <c r="F27" i="7"/>
  <c r="G27" i="7"/>
  <c r="I27" i="7"/>
  <c r="J27" i="7"/>
  <c r="L27" i="7"/>
  <c r="M27" i="7"/>
  <c r="C27" i="7"/>
  <c r="G14" i="74"/>
  <c r="G15" i="74"/>
  <c r="G16" i="74"/>
  <c r="G17" i="74"/>
  <c r="G18" i="74"/>
  <c r="G19" i="74"/>
  <c r="G20" i="74"/>
  <c r="G21" i="74"/>
  <c r="G22" i="74"/>
  <c r="G23" i="74"/>
  <c r="G13" i="74"/>
  <c r="D25" i="74"/>
  <c r="E25" i="74"/>
  <c r="D25" i="5"/>
  <c r="E25" i="5"/>
  <c r="G14" i="5"/>
  <c r="G15" i="5"/>
  <c r="G16" i="5"/>
  <c r="G17" i="5"/>
  <c r="G18" i="5"/>
  <c r="G19" i="5"/>
  <c r="G20" i="5"/>
  <c r="G21" i="5"/>
  <c r="G22" i="5"/>
  <c r="G23" i="5"/>
  <c r="G13" i="5"/>
  <c r="D25" i="111"/>
  <c r="C25" i="111"/>
  <c r="F13" i="4"/>
  <c r="D25" i="4"/>
  <c r="C25" i="4"/>
  <c r="D24" i="47"/>
  <c r="E24" i="47"/>
  <c r="F24" i="47"/>
  <c r="H24" i="47"/>
  <c r="I24" i="47"/>
  <c r="J24" i="47"/>
  <c r="K24" i="47"/>
  <c r="M24" i="47"/>
  <c r="N24" i="47"/>
  <c r="O24" i="47"/>
  <c r="P24" i="47"/>
  <c r="Q13" i="47"/>
  <c r="Q14" i="47"/>
  <c r="Q15" i="47"/>
  <c r="Q16" i="47"/>
  <c r="Q17" i="47"/>
  <c r="Q18" i="47"/>
  <c r="Q19" i="47"/>
  <c r="Q20" i="47"/>
  <c r="Q21" i="47"/>
  <c r="Q22" i="47"/>
  <c r="Q23" i="47"/>
  <c r="Q12" i="47"/>
  <c r="G13" i="47"/>
  <c r="G14" i="47"/>
  <c r="G15" i="47"/>
  <c r="G16" i="47"/>
  <c r="G17" i="47"/>
  <c r="G18" i="47"/>
  <c r="G19" i="47"/>
  <c r="G20" i="47"/>
  <c r="G21" i="47"/>
  <c r="G22" i="47"/>
  <c r="G23" i="47"/>
  <c r="G12" i="47"/>
  <c r="C24" i="47"/>
  <c r="Q13" i="60"/>
  <c r="Q14" i="60"/>
  <c r="Q15" i="60"/>
  <c r="Q16" i="60"/>
  <c r="Q17" i="60"/>
  <c r="Q18" i="60"/>
  <c r="Q19" i="60"/>
  <c r="Q20" i="60"/>
  <c r="Q23" i="60"/>
  <c r="D24" i="60"/>
  <c r="E24" i="60"/>
  <c r="F24" i="60"/>
  <c r="H24" i="60"/>
  <c r="I24" i="60"/>
  <c r="J24" i="60"/>
  <c r="K24" i="60"/>
  <c r="M24" i="60"/>
  <c r="N24" i="60"/>
  <c r="P24" i="60"/>
  <c r="G13" i="60"/>
  <c r="G14" i="60"/>
  <c r="G15" i="60"/>
  <c r="G16" i="60"/>
  <c r="G17" i="60"/>
  <c r="G18" i="60"/>
  <c r="G19" i="60"/>
  <c r="G20" i="60"/>
  <c r="G21" i="60"/>
  <c r="G22" i="60"/>
  <c r="G23" i="60"/>
  <c r="G12" i="60"/>
  <c r="D24" i="59"/>
  <c r="E24" i="59"/>
  <c r="F24" i="59"/>
  <c r="L24" i="59"/>
  <c r="G13" i="59"/>
  <c r="G14" i="59"/>
  <c r="G15" i="59"/>
  <c r="G16" i="59"/>
  <c r="G17" i="59"/>
  <c r="G18" i="59"/>
  <c r="G19" i="59"/>
  <c r="G20" i="59"/>
  <c r="G21" i="59"/>
  <c r="G22" i="59"/>
  <c r="G23" i="59"/>
  <c r="G12" i="59"/>
  <c r="M12" i="59" s="1"/>
  <c r="C24" i="59"/>
  <c r="M13" i="58"/>
  <c r="M17" i="58"/>
  <c r="M21" i="58"/>
  <c r="L23" i="58"/>
  <c r="M23" i="58" s="1"/>
  <c r="L22" i="58"/>
  <c r="L21" i="58"/>
  <c r="L20" i="58"/>
  <c r="L19" i="58"/>
  <c r="M19" i="58" s="1"/>
  <c r="L18" i="58"/>
  <c r="L17" i="58"/>
  <c r="L16" i="58"/>
  <c r="L15" i="58"/>
  <c r="M15" i="58" s="1"/>
  <c r="L14" i="58"/>
  <c r="L13" i="58"/>
  <c r="L12" i="58"/>
  <c r="D24" i="58"/>
  <c r="E24" i="58"/>
  <c r="F24" i="58"/>
  <c r="H24" i="58"/>
  <c r="I24" i="58"/>
  <c r="J24" i="58"/>
  <c r="K24" i="58"/>
  <c r="C24" i="58"/>
  <c r="G13" i="58"/>
  <c r="G14" i="58"/>
  <c r="M14" i="58" s="1"/>
  <c r="G15" i="58"/>
  <c r="G16" i="58"/>
  <c r="M16" i="58" s="1"/>
  <c r="G17" i="58"/>
  <c r="G18" i="58"/>
  <c r="M18" i="58" s="1"/>
  <c r="G19" i="58"/>
  <c r="G20" i="58"/>
  <c r="M20" i="58" s="1"/>
  <c r="G21" i="58"/>
  <c r="G22" i="58"/>
  <c r="M22" i="58" s="1"/>
  <c r="G23" i="58"/>
  <c r="G12" i="58"/>
  <c r="M12" i="58" s="1"/>
  <c r="M24" i="58" s="1"/>
  <c r="H13" i="1"/>
  <c r="O16" i="96"/>
  <c r="S16" i="96" s="1"/>
  <c r="F16" i="96"/>
  <c r="D25" i="96"/>
  <c r="E25" i="96"/>
  <c r="G25" i="96"/>
  <c r="H25" i="96"/>
  <c r="I25" i="96"/>
  <c r="J25" i="96"/>
  <c r="K25" i="96"/>
  <c r="L25" i="96"/>
  <c r="M25" i="96"/>
  <c r="N25" i="96"/>
  <c r="O25" i="96"/>
  <c r="P25" i="96"/>
  <c r="Q25" i="96"/>
  <c r="R25" i="96"/>
  <c r="D21" i="96"/>
  <c r="E21" i="96"/>
  <c r="G21" i="96"/>
  <c r="H21" i="96"/>
  <c r="H26" i="96" s="1"/>
  <c r="I21" i="96"/>
  <c r="K21" i="96"/>
  <c r="C20" i="56"/>
  <c r="L13" i="56"/>
  <c r="L12" i="56"/>
  <c r="L14" i="56" s="1"/>
  <c r="P24" i="139"/>
  <c r="D24" i="139"/>
  <c r="E24" i="139"/>
  <c r="F24" i="139"/>
  <c r="G24" i="139"/>
  <c r="H24" i="139"/>
  <c r="I24" i="139"/>
  <c r="J24" i="139"/>
  <c r="K24" i="139"/>
  <c r="L24" i="139"/>
  <c r="M24" i="139"/>
  <c r="N24" i="139"/>
  <c r="O24" i="139"/>
  <c r="C24" i="139"/>
  <c r="D24" i="101"/>
  <c r="E24" i="101"/>
  <c r="F24" i="101"/>
  <c r="G24" i="101"/>
  <c r="H24" i="101"/>
  <c r="I24" i="101"/>
  <c r="J24" i="101"/>
  <c r="K24" i="101"/>
  <c r="L24" i="101"/>
  <c r="M24" i="101"/>
  <c r="N24" i="101"/>
  <c r="O24" i="101"/>
  <c r="P24" i="101"/>
  <c r="C24" i="101"/>
  <c r="U23" i="98"/>
  <c r="Q23" i="98"/>
  <c r="Q25" i="98" s="1"/>
  <c r="J23" i="98"/>
  <c r="F23" i="98"/>
  <c r="V17" i="98"/>
  <c r="W16" i="98"/>
  <c r="X16" i="98"/>
  <c r="V16" i="98"/>
  <c r="Y16" i="98" s="1"/>
  <c r="U24" i="98"/>
  <c r="Q24" i="98"/>
  <c r="Q17" i="98"/>
  <c r="Q18" i="98"/>
  <c r="Q19" i="98"/>
  <c r="Q20" i="98"/>
  <c r="J24" i="98"/>
  <c r="J17" i="98"/>
  <c r="J18" i="98"/>
  <c r="J19" i="98"/>
  <c r="J20" i="98"/>
  <c r="J16" i="98"/>
  <c r="X24" i="98"/>
  <c r="X25" i="98" s="1"/>
  <c r="W24" i="98"/>
  <c r="W25" i="98" s="1"/>
  <c r="V24" i="98"/>
  <c r="V25" i="98" s="1"/>
  <c r="X20" i="98"/>
  <c r="W20" i="98"/>
  <c r="V20" i="98"/>
  <c r="X19" i="98"/>
  <c r="W19" i="98"/>
  <c r="V19" i="98"/>
  <c r="X18" i="98"/>
  <c r="W18" i="98"/>
  <c r="V18" i="98"/>
  <c r="X17" i="98"/>
  <c r="W17" i="98"/>
  <c r="F24" i="96"/>
  <c r="C25" i="96"/>
  <c r="F23" i="96"/>
  <c r="F25" i="96" s="1"/>
  <c r="F17" i="96"/>
  <c r="F18" i="96"/>
  <c r="F19" i="96"/>
  <c r="F20" i="96"/>
  <c r="U25" i="98" l="1"/>
  <c r="G24" i="58"/>
  <c r="L24" i="58"/>
  <c r="K26" i="75"/>
  <c r="O26" i="75"/>
  <c r="Q15" i="75"/>
  <c r="S21" i="88"/>
  <c r="Q26" i="88"/>
  <c r="S25" i="114"/>
  <c r="S20" i="114"/>
  <c r="S18" i="114"/>
  <c r="S16" i="114"/>
  <c r="W56" i="72"/>
  <c r="Z54" i="72"/>
  <c r="Y24" i="72"/>
  <c r="G24" i="60"/>
  <c r="G24" i="47"/>
  <c r="K27" i="7"/>
  <c r="P26" i="75"/>
  <c r="R26" i="114"/>
  <c r="Z53" i="72"/>
  <c r="Z50" i="72"/>
  <c r="Z45" i="72"/>
  <c r="N24" i="72"/>
  <c r="AF24" i="72"/>
  <c r="H19" i="72"/>
  <c r="R26" i="88"/>
  <c r="J21" i="98"/>
  <c r="D26" i="96"/>
  <c r="Q21" i="98"/>
  <c r="Q26" i="98" s="1"/>
  <c r="J25" i="98"/>
  <c r="Q21" i="75"/>
  <c r="S15" i="88"/>
  <c r="S26" i="88" s="1"/>
  <c r="G26" i="114"/>
  <c r="J26" i="114"/>
  <c r="P26" i="114"/>
  <c r="S14" i="114"/>
  <c r="S24" i="114"/>
  <c r="S19" i="114"/>
  <c r="S17" i="114"/>
  <c r="U21" i="98"/>
  <c r="U26" i="98" s="1"/>
  <c r="Z51" i="72"/>
  <c r="Z49" i="72"/>
  <c r="Z46" i="72"/>
  <c r="T24" i="72"/>
  <c r="H14" i="72"/>
  <c r="H16" i="72"/>
  <c r="C24" i="144"/>
  <c r="X21" i="98"/>
  <c r="X26" i="98" s="1"/>
  <c r="V21" i="98"/>
  <c r="V26" i="98" s="1"/>
  <c r="W21" i="98"/>
  <c r="W26" i="98" s="1"/>
  <c r="X24" i="72"/>
  <c r="Z13" i="72"/>
  <c r="Z14" i="72"/>
  <c r="Z16" i="72"/>
  <c r="Z12" i="72"/>
  <c r="Z19" i="72"/>
  <c r="Z20" i="72"/>
  <c r="Z21" i="72"/>
  <c r="Z18" i="72"/>
  <c r="H12" i="72"/>
  <c r="H17" i="72"/>
  <c r="H22" i="72"/>
  <c r="U23" i="72"/>
  <c r="U24" i="72" s="1"/>
  <c r="C24" i="72"/>
  <c r="G24" i="72"/>
  <c r="AI12" i="72"/>
  <c r="AI24" i="72" s="1"/>
  <c r="H13" i="72"/>
  <c r="H20" i="72"/>
  <c r="H21" i="72"/>
  <c r="F24" i="72"/>
  <c r="W23" i="72"/>
  <c r="W24" i="72" s="1"/>
  <c r="Z56" i="72"/>
  <c r="Q23" i="75"/>
  <c r="Q19" i="75"/>
  <c r="Q17" i="75"/>
  <c r="Q25" i="75"/>
  <c r="Q22" i="75"/>
  <c r="Q20" i="75"/>
  <c r="Q18" i="75"/>
  <c r="Q14" i="75"/>
  <c r="Q26" i="75" s="1"/>
  <c r="N27" i="7"/>
  <c r="Q24" i="47"/>
  <c r="G24" i="59"/>
  <c r="F21" i="96"/>
  <c r="F26" i="96" s="1"/>
  <c r="K26" i="96"/>
  <c r="G26" i="96"/>
  <c r="I26" i="96"/>
  <c r="E26" i="96"/>
  <c r="J26" i="98" l="1"/>
  <c r="Z23" i="72"/>
  <c r="Z24" i="72" s="1"/>
  <c r="H24" i="72"/>
  <c r="I13" i="65" l="1"/>
  <c r="I14" i="65"/>
  <c r="I15" i="65"/>
  <c r="I16" i="65"/>
  <c r="I17" i="65"/>
  <c r="I18" i="65"/>
  <c r="I19" i="65"/>
  <c r="I20" i="65"/>
  <c r="I21" i="65"/>
  <c r="I22" i="65"/>
  <c r="I23" i="65"/>
  <c r="I12" i="65"/>
  <c r="H13" i="65"/>
  <c r="H14" i="65"/>
  <c r="H15" i="65"/>
  <c r="H16" i="65"/>
  <c r="H17" i="65"/>
  <c r="H18" i="65"/>
  <c r="H19" i="65"/>
  <c r="H20" i="65"/>
  <c r="H21" i="65"/>
  <c r="H22" i="65"/>
  <c r="H23" i="65"/>
  <c r="H12" i="65"/>
  <c r="E13" i="65"/>
  <c r="E14" i="65"/>
  <c r="E15" i="65"/>
  <c r="E16" i="65"/>
  <c r="E17" i="65"/>
  <c r="E18" i="65"/>
  <c r="E19" i="65"/>
  <c r="E20" i="65"/>
  <c r="E21" i="65"/>
  <c r="E22" i="65"/>
  <c r="E23" i="65"/>
  <c r="E12" i="65"/>
  <c r="D13" i="65"/>
  <c r="D14" i="65"/>
  <c r="D15" i="65"/>
  <c r="D16" i="65"/>
  <c r="D17" i="65"/>
  <c r="D18" i="65"/>
  <c r="D19" i="65"/>
  <c r="D20" i="65"/>
  <c r="D21" i="65"/>
  <c r="D22" i="65"/>
  <c r="D23" i="65"/>
  <c r="D12" i="65"/>
  <c r="F13" i="62"/>
  <c r="F14" i="62"/>
  <c r="F15" i="62"/>
  <c r="F16" i="62"/>
  <c r="F17" i="62"/>
  <c r="F18" i="62"/>
  <c r="F19" i="62"/>
  <c r="F20" i="62"/>
  <c r="F21" i="62"/>
  <c r="F22" i="62"/>
  <c r="F23" i="62"/>
  <c r="F12" i="62"/>
  <c r="M13" i="144" l="1"/>
  <c r="M14" i="144"/>
  <c r="M15" i="144"/>
  <c r="M16" i="144"/>
  <c r="M17" i="144"/>
  <c r="M18" i="144"/>
  <c r="M19" i="144"/>
  <c r="M20" i="144"/>
  <c r="M21" i="144"/>
  <c r="M22" i="144"/>
  <c r="M23" i="144"/>
  <c r="M12" i="144"/>
  <c r="M13" i="29"/>
  <c r="M14" i="29"/>
  <c r="M15" i="29"/>
  <c r="M16" i="29"/>
  <c r="M17" i="29"/>
  <c r="M18" i="29"/>
  <c r="M19" i="29"/>
  <c r="M20" i="29"/>
  <c r="M21" i="29"/>
  <c r="M22" i="29"/>
  <c r="M23" i="29"/>
  <c r="M12" i="29"/>
  <c r="L12" i="60"/>
  <c r="D12" i="29"/>
  <c r="F12" i="29"/>
  <c r="D13" i="29"/>
  <c r="F13" i="29"/>
  <c r="D14" i="29"/>
  <c r="F14" i="29"/>
  <c r="D15" i="29"/>
  <c r="G15" i="29" s="1"/>
  <c r="J15" i="29" s="1"/>
  <c r="F15" i="29"/>
  <c r="D16" i="29"/>
  <c r="F16" i="29"/>
  <c r="D17" i="29"/>
  <c r="G17" i="29" s="1"/>
  <c r="J17" i="29" s="1"/>
  <c r="F17" i="29"/>
  <c r="D18" i="29"/>
  <c r="F18" i="29"/>
  <c r="D19" i="29"/>
  <c r="G19" i="29" s="1"/>
  <c r="J19" i="29" s="1"/>
  <c r="F19" i="29"/>
  <c r="D20" i="29"/>
  <c r="F20" i="29"/>
  <c r="D21" i="29"/>
  <c r="G21" i="29" s="1"/>
  <c r="J21" i="29" s="1"/>
  <c r="F21" i="29"/>
  <c r="D22" i="29"/>
  <c r="F22" i="29"/>
  <c r="D23" i="29"/>
  <c r="G23" i="29" s="1"/>
  <c r="J23" i="29" s="1"/>
  <c r="F23" i="29"/>
  <c r="D23" i="104"/>
  <c r="E23" i="104"/>
  <c r="F23" i="104"/>
  <c r="G23" i="104"/>
  <c r="H23" i="104"/>
  <c r="I23" i="104"/>
  <c r="J23" i="104"/>
  <c r="K23" i="104"/>
  <c r="L23" i="104"/>
  <c r="C23" i="104"/>
  <c r="D22" i="124"/>
  <c r="F22" i="124"/>
  <c r="G22" i="124"/>
  <c r="G22" i="29" l="1"/>
  <c r="J22" i="29" s="1"/>
  <c r="G20" i="29"/>
  <c r="J20" i="29" s="1"/>
  <c r="G18" i="29"/>
  <c r="J18" i="29" s="1"/>
  <c r="G16" i="29"/>
  <c r="J16" i="29" s="1"/>
  <c r="G14" i="29"/>
  <c r="J14" i="29" s="1"/>
  <c r="G12" i="29"/>
  <c r="J12" i="29" s="1"/>
  <c r="G13" i="29"/>
  <c r="J13" i="29" s="1"/>
  <c r="D23" i="103"/>
  <c r="I14" i="16"/>
  <c r="I15" i="16"/>
  <c r="I16" i="16"/>
  <c r="I17" i="16"/>
  <c r="I18" i="16"/>
  <c r="I19" i="16"/>
  <c r="I20" i="16"/>
  <c r="I21" i="16"/>
  <c r="I22" i="16"/>
  <c r="I23" i="16"/>
  <c r="I24" i="16"/>
  <c r="I13" i="16"/>
  <c r="E25" i="16"/>
  <c r="E25" i="121"/>
  <c r="F25" i="121"/>
  <c r="G25" i="121"/>
  <c r="J25" i="121"/>
  <c r="G17" i="14"/>
  <c r="C19" i="14"/>
  <c r="C26" i="14" s="1"/>
  <c r="K21" i="114"/>
  <c r="Q21" i="114" s="1"/>
  <c r="S21" i="114" s="1"/>
  <c r="K15" i="114"/>
  <c r="K23" i="114"/>
  <c r="Q23" i="114" s="1"/>
  <c r="S23" i="114" s="1"/>
  <c r="K22" i="114"/>
  <c r="Q22" i="114" s="1"/>
  <c r="S22" i="114" s="1"/>
  <c r="M25" i="114"/>
  <c r="M24" i="114"/>
  <c r="M23" i="114"/>
  <c r="M22" i="114"/>
  <c r="M21" i="114"/>
  <c r="M20" i="114"/>
  <c r="M19" i="114"/>
  <c r="M18" i="114"/>
  <c r="M17" i="114"/>
  <c r="M16" i="114"/>
  <c r="M14" i="114"/>
  <c r="J14" i="88"/>
  <c r="J26" i="88" s="1"/>
  <c r="P25" i="88"/>
  <c r="P24" i="88"/>
  <c r="P23" i="88"/>
  <c r="P22" i="88"/>
  <c r="P21" i="88"/>
  <c r="P20" i="88"/>
  <c r="P19" i="88"/>
  <c r="P18" i="88"/>
  <c r="P17" i="88"/>
  <c r="P16" i="88"/>
  <c r="P15" i="88"/>
  <c r="P14" i="88"/>
  <c r="P26" i="88" s="1"/>
  <c r="O21" i="60"/>
  <c r="O22" i="60"/>
  <c r="Q22" i="60" s="1"/>
  <c r="M15" i="114" l="1"/>
  <c r="Q15" i="114"/>
  <c r="K26" i="114"/>
  <c r="M26" i="114"/>
  <c r="O24" i="60"/>
  <c r="Q21" i="60"/>
  <c r="S15" i="114" l="1"/>
  <c r="S26" i="114" s="1"/>
  <c r="Q26" i="114"/>
  <c r="P17" i="7"/>
  <c r="L26" i="86"/>
  <c r="M26" i="86"/>
  <c r="D26" i="86"/>
  <c r="E26" i="86"/>
  <c r="F26" i="86"/>
  <c r="G26" i="86"/>
  <c r="C26" i="86"/>
  <c r="F24" i="74" l="1"/>
  <c r="M25" i="74"/>
  <c r="F24" i="5"/>
  <c r="R24" i="47"/>
  <c r="L12" i="47"/>
  <c r="L13" i="60"/>
  <c r="L14" i="60"/>
  <c r="L15" i="60"/>
  <c r="L16" i="60"/>
  <c r="L17" i="60"/>
  <c r="L18" i="60"/>
  <c r="L19" i="60"/>
  <c r="L20" i="60"/>
  <c r="L21" i="60"/>
  <c r="L22" i="60"/>
  <c r="L23" i="60"/>
  <c r="I14" i="111"/>
  <c r="I15" i="111"/>
  <c r="I16" i="111"/>
  <c r="I17" i="111"/>
  <c r="I18" i="111"/>
  <c r="I19" i="111"/>
  <c r="I20" i="111"/>
  <c r="I21" i="111"/>
  <c r="I22" i="111"/>
  <c r="I23" i="111"/>
  <c r="I24" i="111"/>
  <c r="I13" i="111"/>
  <c r="H14" i="111"/>
  <c r="H15" i="111"/>
  <c r="H16" i="111"/>
  <c r="H17" i="111"/>
  <c r="H18" i="111"/>
  <c r="H19" i="111"/>
  <c r="H20" i="111"/>
  <c r="H21" i="111"/>
  <c r="H22" i="111"/>
  <c r="H23" i="111"/>
  <c r="H24" i="111"/>
  <c r="H13" i="111"/>
  <c r="J13" i="111" s="1"/>
  <c r="H14" i="4"/>
  <c r="H15" i="4"/>
  <c r="H16" i="4"/>
  <c r="H17" i="4"/>
  <c r="H18" i="4"/>
  <c r="H19" i="4"/>
  <c r="H20" i="4"/>
  <c r="H21" i="4"/>
  <c r="H24" i="4"/>
  <c r="H22" i="4"/>
  <c r="H23" i="4"/>
  <c r="Q12" i="60"/>
  <c r="Q24" i="60" s="1"/>
  <c r="J24" i="4" l="1"/>
  <c r="J14" i="4"/>
  <c r="J22" i="4"/>
  <c r="J19" i="4"/>
  <c r="J15" i="4"/>
  <c r="J23" i="4"/>
  <c r="J20" i="4"/>
  <c r="J16" i="4"/>
  <c r="J18" i="4"/>
  <c r="J21" i="4"/>
  <c r="J17" i="4"/>
  <c r="F25" i="74"/>
  <c r="G24" i="74"/>
  <c r="G25" i="74" s="1"/>
  <c r="G24" i="5"/>
  <c r="G25" i="5" s="1"/>
  <c r="F25" i="5"/>
  <c r="H25" i="111"/>
  <c r="H13" i="4"/>
  <c r="L24" i="60"/>
  <c r="J13" i="4" l="1"/>
  <c r="J25" i="4" s="1"/>
  <c r="M13" i="59"/>
  <c r="M14" i="59"/>
  <c r="M15" i="59"/>
  <c r="M16" i="59"/>
  <c r="M17" i="59"/>
  <c r="M18" i="59"/>
  <c r="M19" i="59"/>
  <c r="M20" i="59"/>
  <c r="M21" i="59"/>
  <c r="M22" i="59"/>
  <c r="M23" i="59"/>
  <c r="H13" i="59"/>
  <c r="I13" i="59"/>
  <c r="J13" i="59"/>
  <c r="K13" i="59"/>
  <c r="H14" i="59"/>
  <c r="I14" i="59"/>
  <c r="J14" i="59"/>
  <c r="K14" i="59"/>
  <c r="H15" i="59"/>
  <c r="I15" i="59"/>
  <c r="J15" i="59"/>
  <c r="K15" i="59"/>
  <c r="H16" i="59"/>
  <c r="I16" i="59"/>
  <c r="J16" i="59"/>
  <c r="K16" i="59"/>
  <c r="H17" i="59"/>
  <c r="I17" i="59"/>
  <c r="J17" i="59"/>
  <c r="K17" i="59"/>
  <c r="H18" i="59"/>
  <c r="I18" i="59"/>
  <c r="J18" i="59"/>
  <c r="K18" i="59"/>
  <c r="H19" i="59"/>
  <c r="I19" i="59"/>
  <c r="J19" i="59"/>
  <c r="K19" i="59"/>
  <c r="H20" i="59"/>
  <c r="I20" i="59"/>
  <c r="J20" i="59"/>
  <c r="K20" i="59"/>
  <c r="H21" i="59"/>
  <c r="I21" i="59"/>
  <c r="J21" i="59"/>
  <c r="K21" i="59"/>
  <c r="H22" i="59"/>
  <c r="I22" i="59"/>
  <c r="J22" i="59"/>
  <c r="K22" i="59"/>
  <c r="H23" i="59"/>
  <c r="I23" i="59"/>
  <c r="J23" i="59"/>
  <c r="K23" i="59"/>
  <c r="I12" i="59"/>
  <c r="I24" i="59" s="1"/>
  <c r="J12" i="59"/>
  <c r="J24" i="59" s="1"/>
  <c r="K12" i="59"/>
  <c r="H12" i="59"/>
  <c r="H24" i="59" s="1"/>
  <c r="G13" i="1"/>
  <c r="D14" i="56"/>
  <c r="F14" i="56"/>
  <c r="H14" i="56"/>
  <c r="J14" i="56"/>
  <c r="B14" i="56"/>
  <c r="P24" i="151"/>
  <c r="O24" i="151"/>
  <c r="L24" i="151"/>
  <c r="K24" i="151"/>
  <c r="A8" i="151"/>
  <c r="P24" i="150"/>
  <c r="O24" i="150"/>
  <c r="L24" i="150"/>
  <c r="K24" i="150"/>
  <c r="A8" i="150"/>
  <c r="K24" i="59" l="1"/>
  <c r="M24" i="59"/>
  <c r="O17" i="96" l="1"/>
  <c r="P17" i="96"/>
  <c r="T17" i="96" s="1"/>
  <c r="Q17" i="96"/>
  <c r="U17" i="96" s="1"/>
  <c r="O18" i="96"/>
  <c r="S18" i="96" s="1"/>
  <c r="P18" i="96"/>
  <c r="T18" i="96" s="1"/>
  <c r="Q18" i="96"/>
  <c r="U18" i="96" s="1"/>
  <c r="O19" i="96"/>
  <c r="S19" i="96" s="1"/>
  <c r="P19" i="96"/>
  <c r="T19" i="96" s="1"/>
  <c r="Q19" i="96"/>
  <c r="U19" i="96" s="1"/>
  <c r="O20" i="96"/>
  <c r="S20" i="96" s="1"/>
  <c r="Q16" i="96"/>
  <c r="P16" i="96"/>
  <c r="N17" i="96"/>
  <c r="N18" i="96"/>
  <c r="N19" i="96"/>
  <c r="N16" i="96"/>
  <c r="J17" i="96"/>
  <c r="J18" i="96"/>
  <c r="J19" i="96"/>
  <c r="J20" i="96"/>
  <c r="C21" i="96"/>
  <c r="C26" i="96" s="1"/>
  <c r="J16" i="96"/>
  <c r="L20" i="96"/>
  <c r="L21" i="96" s="1"/>
  <c r="L26" i="96" s="1"/>
  <c r="M20" i="96"/>
  <c r="M21" i="96" s="1"/>
  <c r="M26" i="96" s="1"/>
  <c r="Q20" i="96" l="1"/>
  <c r="U20" i="96" s="1"/>
  <c r="T16" i="96"/>
  <c r="N20" i="96"/>
  <c r="N21" i="96" s="1"/>
  <c r="N26" i="96" s="1"/>
  <c r="R19" i="96"/>
  <c r="P20" i="96"/>
  <c r="T20" i="96" s="1"/>
  <c r="U16" i="96"/>
  <c r="U21" i="96" s="1"/>
  <c r="S17" i="96"/>
  <c r="O21" i="96"/>
  <c r="O26" i="96" s="1"/>
  <c r="R16" i="96"/>
  <c r="R17" i="96"/>
  <c r="J21" i="96"/>
  <c r="J26" i="96" s="1"/>
  <c r="R18" i="96"/>
  <c r="V20" i="96"/>
  <c r="V19" i="96"/>
  <c r="V18" i="96"/>
  <c r="E13" i="14"/>
  <c r="P21" i="96" l="1"/>
  <c r="P26" i="96" s="1"/>
  <c r="Q21" i="96"/>
  <c r="Q26" i="96" s="1"/>
  <c r="R20" i="96"/>
  <c r="R21" i="96" s="1"/>
  <c r="R26" i="96" s="1"/>
  <c r="T21" i="96"/>
  <c r="V16" i="96"/>
  <c r="S21" i="96"/>
  <c r="V17" i="96"/>
  <c r="F25" i="16"/>
  <c r="G25" i="16"/>
  <c r="I25" i="16"/>
  <c r="K25" i="16"/>
  <c r="D25" i="115"/>
  <c r="E25" i="115"/>
  <c r="F25" i="115"/>
  <c r="G25" i="115"/>
  <c r="H25" i="115"/>
  <c r="K25" i="115"/>
  <c r="C25" i="115"/>
  <c r="E14" i="75"/>
  <c r="E26" i="75" s="1"/>
  <c r="E15" i="7"/>
  <c r="E27" i="7" s="1"/>
  <c r="H14" i="86"/>
  <c r="C15" i="74"/>
  <c r="C25" i="74" s="1"/>
  <c r="C15" i="5"/>
  <c r="C25" i="5" s="1"/>
  <c r="F13" i="111"/>
  <c r="G13" i="111"/>
  <c r="F14" i="111"/>
  <c r="G14" i="111"/>
  <c r="F15" i="111"/>
  <c r="G15" i="111"/>
  <c r="F16" i="111"/>
  <c r="G16" i="111"/>
  <c r="F17" i="111"/>
  <c r="G17" i="111"/>
  <c r="F18" i="111"/>
  <c r="G18" i="111"/>
  <c r="F19" i="111"/>
  <c r="G19" i="111"/>
  <c r="F20" i="111"/>
  <c r="G20" i="111"/>
  <c r="F21" i="111"/>
  <c r="G21" i="111"/>
  <c r="F22" i="111"/>
  <c r="G22" i="111"/>
  <c r="F23" i="111"/>
  <c r="G23" i="111"/>
  <c r="F24" i="111"/>
  <c r="G24" i="111"/>
  <c r="E25" i="111"/>
  <c r="F25" i="111" l="1"/>
  <c r="V21" i="96"/>
  <c r="G25" i="111"/>
  <c r="F25" i="117" l="1"/>
  <c r="E25" i="117"/>
  <c r="P12" i="62"/>
  <c r="Q12" i="62"/>
  <c r="Q24" i="62" s="1"/>
  <c r="L24" i="62"/>
  <c r="M24" i="62"/>
  <c r="N13" i="62"/>
  <c r="N14" i="62"/>
  <c r="N15" i="62"/>
  <c r="N16" i="62"/>
  <c r="N17" i="62"/>
  <c r="N18" i="62"/>
  <c r="N19" i="62"/>
  <c r="N20" i="62"/>
  <c r="N21" i="62"/>
  <c r="N22" i="62"/>
  <c r="N23" i="62"/>
  <c r="N12" i="62"/>
  <c r="K24" i="62"/>
  <c r="H24" i="62"/>
  <c r="I24" i="62"/>
  <c r="G12" i="62"/>
  <c r="J12" i="62" s="1"/>
  <c r="G13" i="62"/>
  <c r="J13" i="62" s="1"/>
  <c r="G14" i="62"/>
  <c r="J14" i="62" s="1"/>
  <c r="G15" i="62"/>
  <c r="J15" i="62" s="1"/>
  <c r="G16" i="62"/>
  <c r="J16" i="62" s="1"/>
  <c r="G17" i="62"/>
  <c r="J17" i="62" s="1"/>
  <c r="G18" i="62"/>
  <c r="J18" i="62" s="1"/>
  <c r="G19" i="62"/>
  <c r="J19" i="62" s="1"/>
  <c r="G20" i="62"/>
  <c r="J20" i="62" s="1"/>
  <c r="G21" i="62"/>
  <c r="J21" i="62" s="1"/>
  <c r="G22" i="62"/>
  <c r="J22" i="62" s="1"/>
  <c r="G23" i="62"/>
  <c r="J23" i="62" s="1"/>
  <c r="D24" i="62"/>
  <c r="E24" i="62"/>
  <c r="N24" i="62" l="1"/>
  <c r="J24" i="62"/>
  <c r="R12" i="62"/>
  <c r="R24" i="62" s="1"/>
  <c r="P24" i="62"/>
  <c r="G24" i="62"/>
  <c r="F24" i="62"/>
  <c r="C24" i="62"/>
  <c r="K24" i="29" l="1"/>
  <c r="L24" i="29"/>
  <c r="D25" i="117" l="1"/>
  <c r="G26" i="14"/>
  <c r="L13" i="47" l="1"/>
  <c r="L14" i="47"/>
  <c r="L15" i="47"/>
  <c r="L16" i="47"/>
  <c r="L17" i="47"/>
  <c r="L18" i="47"/>
  <c r="L19" i="47"/>
  <c r="L20" i="47"/>
  <c r="L21" i="47"/>
  <c r="L22" i="47"/>
  <c r="L23" i="47"/>
  <c r="G50" i="56"/>
  <c r="D50" i="56"/>
  <c r="L24" i="47" l="1"/>
  <c r="G21" i="142"/>
  <c r="F24" i="65"/>
  <c r="J24" i="65"/>
  <c r="L24" i="65"/>
  <c r="K13" i="65"/>
  <c r="K14" i="65"/>
  <c r="K15" i="65"/>
  <c r="K16" i="65"/>
  <c r="K17" i="65"/>
  <c r="K18" i="65"/>
  <c r="K19" i="65"/>
  <c r="K20" i="65"/>
  <c r="K21" i="65"/>
  <c r="K22" i="65"/>
  <c r="K23" i="65"/>
  <c r="K12" i="65"/>
  <c r="D24" i="65" l="1"/>
  <c r="K24" i="65"/>
  <c r="H24" i="65"/>
  <c r="I24" i="65"/>
  <c r="E24" i="65"/>
  <c r="H24" i="29"/>
  <c r="D13" i="150"/>
  <c r="F13" i="150"/>
  <c r="D14" i="150"/>
  <c r="F14" i="150"/>
  <c r="D15" i="150"/>
  <c r="F15" i="150"/>
  <c r="D16" i="150"/>
  <c r="F16" i="150"/>
  <c r="D17" i="150"/>
  <c r="F17" i="150"/>
  <c r="D18" i="150"/>
  <c r="F18" i="150"/>
  <c r="D19" i="150"/>
  <c r="F19" i="150"/>
  <c r="D20" i="150"/>
  <c r="F20" i="150"/>
  <c r="D21" i="150"/>
  <c r="F21" i="150"/>
  <c r="D22" i="150"/>
  <c r="F22" i="150"/>
  <c r="D23" i="150"/>
  <c r="F23" i="150"/>
  <c r="F12" i="150"/>
  <c r="E12" i="150"/>
  <c r="D12" i="150"/>
  <c r="E26" i="14"/>
  <c r="D26" i="14"/>
  <c r="F26" i="14"/>
  <c r="E24" i="150" l="1"/>
  <c r="D24" i="150"/>
  <c r="F24" i="150"/>
  <c r="D24" i="29" l="1"/>
  <c r="F24" i="29"/>
  <c r="E23" i="103"/>
  <c r="G23" i="103"/>
  <c r="H23" i="103"/>
  <c r="K25" i="117" l="1"/>
  <c r="J25" i="117"/>
  <c r="I25" i="117"/>
  <c r="G25" i="117"/>
  <c r="C25" i="117"/>
  <c r="H24" i="117"/>
  <c r="H23" i="117"/>
  <c r="H22" i="117"/>
  <c r="H21" i="117"/>
  <c r="H20" i="117"/>
  <c r="H19" i="117"/>
  <c r="H18" i="117"/>
  <c r="H17" i="117"/>
  <c r="H16" i="117"/>
  <c r="H15" i="117"/>
  <c r="H14" i="117"/>
  <c r="H13" i="117"/>
  <c r="G13" i="26"/>
  <c r="I13" i="26" s="1"/>
  <c r="G14" i="26"/>
  <c r="I14" i="26" s="1"/>
  <c r="G15" i="26"/>
  <c r="I15" i="26" s="1"/>
  <c r="G16" i="26"/>
  <c r="I16" i="26" s="1"/>
  <c r="G17" i="26"/>
  <c r="I17" i="26" s="1"/>
  <c r="G18" i="26"/>
  <c r="I18" i="26" s="1"/>
  <c r="G19" i="26"/>
  <c r="I19" i="26" s="1"/>
  <c r="G20" i="26"/>
  <c r="I20" i="26" s="1"/>
  <c r="G21" i="26"/>
  <c r="I21" i="26" s="1"/>
  <c r="G22" i="26"/>
  <c r="I22" i="26" s="1"/>
  <c r="G23" i="26"/>
  <c r="I23" i="26" s="1"/>
  <c r="K24" i="26"/>
  <c r="C24" i="26"/>
  <c r="E24" i="26" l="1"/>
  <c r="H21" i="26"/>
  <c r="H19" i="26"/>
  <c r="J19" i="26" s="1"/>
  <c r="H13" i="26"/>
  <c r="H15" i="26"/>
  <c r="J15" i="26" s="1"/>
  <c r="H12" i="26"/>
  <c r="J12" i="26" s="1"/>
  <c r="H22" i="26"/>
  <c r="J22" i="26" s="1"/>
  <c r="H20" i="26"/>
  <c r="H14" i="26"/>
  <c r="J14" i="26" s="1"/>
  <c r="G12" i="26"/>
  <c r="G24" i="26" s="1"/>
  <c r="H25" i="117"/>
  <c r="H23" i="26" l="1"/>
  <c r="J23" i="26" s="1"/>
  <c r="F24" i="26"/>
  <c r="H17" i="26"/>
  <c r="J17" i="26" s="1"/>
  <c r="H16" i="26"/>
  <c r="J16" i="26" s="1"/>
  <c r="J21" i="26"/>
  <c r="J13" i="26"/>
  <c r="J20" i="26"/>
  <c r="I12" i="26"/>
  <c r="I24" i="26" s="1"/>
  <c r="H18" i="26"/>
  <c r="J18" i="26" s="1"/>
  <c r="D21" i="142"/>
  <c r="E21" i="142"/>
  <c r="F21" i="142"/>
  <c r="G20" i="102"/>
  <c r="G21" i="102"/>
  <c r="G22" i="102"/>
  <c r="G23" i="102"/>
  <c r="G19" i="102"/>
  <c r="H24" i="26" l="1"/>
  <c r="J24" i="26"/>
  <c r="G27" i="14"/>
  <c r="F17" i="14"/>
  <c r="D17" i="14"/>
  <c r="D27" i="14" s="1"/>
  <c r="E27" i="14"/>
  <c r="C17" i="14"/>
  <c r="C27" i="14" s="1"/>
  <c r="H13" i="14" l="1"/>
  <c r="H27" i="14" s="1"/>
  <c r="H26" i="14"/>
  <c r="F27" i="14"/>
  <c r="G14" i="13" l="1"/>
  <c r="G15" i="13"/>
  <c r="G16" i="13"/>
  <c r="G17" i="13"/>
  <c r="G18" i="13"/>
  <c r="G19" i="13"/>
  <c r="G20" i="13"/>
  <c r="G21" i="13"/>
  <c r="G22" i="13"/>
  <c r="G23" i="13"/>
  <c r="G24" i="13"/>
  <c r="G13" i="13"/>
  <c r="I18" i="13" l="1"/>
  <c r="I16" i="13"/>
  <c r="I21" i="13"/>
  <c r="I19" i="13"/>
  <c r="I17" i="13"/>
  <c r="I14" i="13"/>
  <c r="I24" i="13"/>
  <c r="I23" i="13"/>
  <c r="I22" i="13"/>
  <c r="I15" i="13"/>
  <c r="I20" i="13"/>
  <c r="I25" i="13" l="1"/>
  <c r="H14" i="75"/>
  <c r="H26" i="75" s="1"/>
  <c r="N14" i="75"/>
  <c r="N26" i="75" s="1"/>
  <c r="H15" i="7"/>
  <c r="H27" i="7" s="1"/>
  <c r="J14" i="111" l="1"/>
  <c r="J15" i="111"/>
  <c r="J16" i="111"/>
  <c r="J17" i="111"/>
  <c r="J18" i="111"/>
  <c r="J19" i="111"/>
  <c r="J20" i="111"/>
  <c r="J21" i="111"/>
  <c r="J23" i="111"/>
  <c r="J24" i="111"/>
  <c r="C24" i="60"/>
  <c r="I14" i="86" l="1"/>
  <c r="I23" i="86"/>
  <c r="H23" i="86"/>
  <c r="I19" i="86"/>
  <c r="H19" i="86"/>
  <c r="I15" i="86"/>
  <c r="H15" i="86"/>
  <c r="H25" i="86"/>
  <c r="I25" i="86"/>
  <c r="H21" i="86"/>
  <c r="I21" i="86"/>
  <c r="H17" i="86"/>
  <c r="I17" i="86"/>
  <c r="H22" i="86"/>
  <c r="I22" i="86"/>
  <c r="H18" i="86"/>
  <c r="I18" i="86"/>
  <c r="K14" i="86" l="1"/>
  <c r="J22" i="111"/>
  <c r="J25" i="111" s="1"/>
  <c r="H25" i="4"/>
  <c r="K19" i="86"/>
  <c r="K18" i="86"/>
  <c r="K17" i="86"/>
  <c r="K25" i="86"/>
  <c r="K15" i="86"/>
  <c r="K23" i="86"/>
  <c r="K22" i="86"/>
  <c r="K21" i="86"/>
  <c r="H20" i="86"/>
  <c r="I20" i="86"/>
  <c r="H24" i="86"/>
  <c r="I24" i="86"/>
  <c r="H16" i="86"/>
  <c r="H26" i="86" s="1"/>
  <c r="I16" i="86"/>
  <c r="I26" i="86" l="1"/>
  <c r="K24" i="86"/>
  <c r="K16" i="86"/>
  <c r="K20" i="86"/>
  <c r="P24" i="7"/>
  <c r="P21" i="7"/>
  <c r="P18" i="7"/>
  <c r="P25" i="7"/>
  <c r="P22" i="7"/>
  <c r="P16" i="7"/>
  <c r="P26" i="7"/>
  <c r="P19" i="7"/>
  <c r="P20" i="7"/>
  <c r="P23" i="7"/>
  <c r="C25" i="1"/>
  <c r="D25" i="1"/>
  <c r="P27" i="7" l="1"/>
  <c r="K26" i="86"/>
  <c r="G19" i="65"/>
  <c r="G15" i="65"/>
  <c r="G16" i="65"/>
  <c r="G12" i="65"/>
  <c r="G21" i="65"/>
  <c r="G13" i="65"/>
  <c r="G23" i="65"/>
  <c r="G20" i="65"/>
  <c r="G17" i="65"/>
  <c r="G22" i="65"/>
  <c r="G18" i="65"/>
  <c r="G14" i="65"/>
  <c r="C12" i="65"/>
  <c r="O23" i="7"/>
  <c r="Q23" i="7" s="1"/>
  <c r="O20" i="7"/>
  <c r="Q20" i="7" s="1"/>
  <c r="O22" i="7"/>
  <c r="Q22" i="7" s="1"/>
  <c r="O18" i="7"/>
  <c r="Q18" i="7" s="1"/>
  <c r="O24" i="7"/>
  <c r="Q24" i="7" s="1"/>
  <c r="O17" i="7"/>
  <c r="Q17" i="7" s="1"/>
  <c r="O19" i="7"/>
  <c r="Q19" i="7" s="1"/>
  <c r="O16" i="7"/>
  <c r="O26" i="7"/>
  <c r="Q26" i="7" s="1"/>
  <c r="O25" i="7"/>
  <c r="Q25" i="7" s="1"/>
  <c r="O21" i="7"/>
  <c r="Q21" i="7" s="1"/>
  <c r="K24" i="144"/>
  <c r="L24" i="144"/>
  <c r="D13" i="144"/>
  <c r="E13" i="151"/>
  <c r="F13" i="144"/>
  <c r="F13" i="151" s="1"/>
  <c r="D14" i="144"/>
  <c r="E14" i="144"/>
  <c r="E14" i="151" s="1"/>
  <c r="F14" i="144"/>
  <c r="F14" i="151" s="1"/>
  <c r="D15" i="144"/>
  <c r="E15" i="144"/>
  <c r="E15" i="151" s="1"/>
  <c r="F15" i="144"/>
  <c r="F15" i="151" s="1"/>
  <c r="D16" i="144"/>
  <c r="E16" i="144"/>
  <c r="E16" i="151" s="1"/>
  <c r="F16" i="144"/>
  <c r="F16" i="151" s="1"/>
  <c r="D17" i="144"/>
  <c r="E17" i="144"/>
  <c r="E17" i="151" s="1"/>
  <c r="F17" i="144"/>
  <c r="F17" i="151" s="1"/>
  <c r="D18" i="144"/>
  <c r="E18" i="144"/>
  <c r="E18" i="151" s="1"/>
  <c r="F18" i="144"/>
  <c r="F18" i="151" s="1"/>
  <c r="D19" i="144"/>
  <c r="E19" i="144"/>
  <c r="E19" i="151" s="1"/>
  <c r="F19" i="144"/>
  <c r="F19" i="151" s="1"/>
  <c r="D20" i="144"/>
  <c r="E20" i="144"/>
  <c r="E20" i="151" s="1"/>
  <c r="F20" i="144"/>
  <c r="F20" i="151" s="1"/>
  <c r="D21" i="144"/>
  <c r="E21" i="151"/>
  <c r="F21" i="144"/>
  <c r="F21" i="151" s="1"/>
  <c r="D22" i="144"/>
  <c r="E22" i="144"/>
  <c r="E22" i="151" s="1"/>
  <c r="F22" i="144"/>
  <c r="F22" i="151" s="1"/>
  <c r="D23" i="144"/>
  <c r="E23" i="144"/>
  <c r="E23" i="151" s="1"/>
  <c r="F23" i="144"/>
  <c r="F23" i="151" s="1"/>
  <c r="D12" i="144"/>
  <c r="D12" i="151" s="1"/>
  <c r="E12" i="144"/>
  <c r="E12" i="151" s="1"/>
  <c r="F12" i="144"/>
  <c r="F12" i="151" s="1"/>
  <c r="C13" i="150"/>
  <c r="G13" i="150" s="1"/>
  <c r="C14" i="150"/>
  <c r="G14" i="150" s="1"/>
  <c r="C15" i="150"/>
  <c r="G15" i="150" s="1"/>
  <c r="C16" i="150"/>
  <c r="G16" i="150" s="1"/>
  <c r="C17" i="150"/>
  <c r="G17" i="150" s="1"/>
  <c r="C18" i="150"/>
  <c r="G18" i="150" s="1"/>
  <c r="C19" i="150"/>
  <c r="G19" i="150" s="1"/>
  <c r="C20" i="150"/>
  <c r="G20" i="150" s="1"/>
  <c r="C21" i="150"/>
  <c r="G21" i="150" s="1"/>
  <c r="C22" i="150"/>
  <c r="G22" i="150" s="1"/>
  <c r="C23" i="150"/>
  <c r="G23" i="150" s="1"/>
  <c r="C24" i="84"/>
  <c r="D24" i="84"/>
  <c r="F24" i="84"/>
  <c r="G24" i="84"/>
  <c r="H24" i="84"/>
  <c r="I24" i="84"/>
  <c r="H25" i="74"/>
  <c r="I25" i="74"/>
  <c r="J25" i="74"/>
  <c r="K25" i="74"/>
  <c r="L25" i="74"/>
  <c r="H25" i="5"/>
  <c r="I25" i="5"/>
  <c r="J25" i="5"/>
  <c r="K25" i="5"/>
  <c r="L25" i="5"/>
  <c r="F14" i="4"/>
  <c r="F15" i="4"/>
  <c r="F16" i="4"/>
  <c r="F17" i="4"/>
  <c r="F18" i="4"/>
  <c r="F19" i="4"/>
  <c r="F20" i="4"/>
  <c r="F21" i="4"/>
  <c r="F22" i="4"/>
  <c r="F24" i="4"/>
  <c r="F24" i="28"/>
  <c r="E24" i="28"/>
  <c r="D24" i="28"/>
  <c r="C24" i="28"/>
  <c r="G23" i="28"/>
  <c r="H23" i="28" s="1"/>
  <c r="J23" i="28" s="1"/>
  <c r="G22" i="28"/>
  <c r="H22" i="28" s="1"/>
  <c r="G21" i="28"/>
  <c r="H21" i="28" s="1"/>
  <c r="J21" i="28" s="1"/>
  <c r="G20" i="28"/>
  <c r="H20" i="28" s="1"/>
  <c r="G19" i="28"/>
  <c r="H19" i="28" s="1"/>
  <c r="J19" i="28" s="1"/>
  <c r="G18" i="28"/>
  <c r="H18" i="28" s="1"/>
  <c r="G17" i="28"/>
  <c r="H17" i="28" s="1"/>
  <c r="G16" i="28"/>
  <c r="H16" i="28" s="1"/>
  <c r="G15" i="28"/>
  <c r="H15" i="28" s="1"/>
  <c r="G14" i="28"/>
  <c r="H14" i="28" s="1"/>
  <c r="G13" i="28"/>
  <c r="H13" i="28" s="1"/>
  <c r="G12" i="28"/>
  <c r="G14" i="27"/>
  <c r="H14" i="27" s="1"/>
  <c r="G15" i="27"/>
  <c r="H15" i="27" s="1"/>
  <c r="G16" i="27"/>
  <c r="H16" i="27" s="1"/>
  <c r="G17" i="27"/>
  <c r="H17" i="27" s="1"/>
  <c r="G18" i="27"/>
  <c r="H18" i="27" s="1"/>
  <c r="G19" i="27"/>
  <c r="H19" i="27" s="1"/>
  <c r="G20" i="27"/>
  <c r="H20" i="27" s="1"/>
  <c r="G21" i="27"/>
  <c r="H21" i="27" s="1"/>
  <c r="G22" i="27"/>
  <c r="H22" i="27" s="1"/>
  <c r="G23" i="27"/>
  <c r="H23" i="27" s="1"/>
  <c r="G24" i="27"/>
  <c r="H24" i="27" s="1"/>
  <c r="G13" i="27"/>
  <c r="H13" i="27" s="1"/>
  <c r="D25" i="27"/>
  <c r="E25" i="27"/>
  <c r="F25" i="27"/>
  <c r="K25" i="27"/>
  <c r="L25" i="27"/>
  <c r="C25" i="27"/>
  <c r="G24" i="28" l="1"/>
  <c r="D21" i="151"/>
  <c r="G21" i="144"/>
  <c r="J21" i="144" s="1"/>
  <c r="I21" i="144" s="1"/>
  <c r="D17" i="151"/>
  <c r="G17" i="144"/>
  <c r="D13" i="151"/>
  <c r="G13" i="144"/>
  <c r="J13" i="144" s="1"/>
  <c r="I13" i="144" s="1"/>
  <c r="D16" i="151"/>
  <c r="G16" i="144"/>
  <c r="D20" i="151"/>
  <c r="G20" i="144"/>
  <c r="D23" i="151"/>
  <c r="G23" i="144"/>
  <c r="D19" i="151"/>
  <c r="G19" i="144"/>
  <c r="J19" i="144" s="1"/>
  <c r="I19" i="144" s="1"/>
  <c r="D15" i="151"/>
  <c r="G15" i="144"/>
  <c r="D22" i="151"/>
  <c r="G22" i="144"/>
  <c r="J22" i="144" s="1"/>
  <c r="I22" i="144" s="1"/>
  <c r="D18" i="151"/>
  <c r="G18" i="144"/>
  <c r="J18" i="144" s="1"/>
  <c r="I18" i="144" s="1"/>
  <c r="D14" i="151"/>
  <c r="G14" i="144"/>
  <c r="J14" i="144" s="1"/>
  <c r="I14" i="144" s="1"/>
  <c r="G24" i="65"/>
  <c r="Q16" i="7"/>
  <c r="Q27" i="7" s="1"/>
  <c r="O27" i="7"/>
  <c r="J23" i="150"/>
  <c r="R23" i="150"/>
  <c r="Q23" i="150"/>
  <c r="J19" i="150"/>
  <c r="R19" i="150"/>
  <c r="Q19" i="150"/>
  <c r="J15" i="150"/>
  <c r="R15" i="150"/>
  <c r="Q15" i="150"/>
  <c r="Q20" i="150"/>
  <c r="R20" i="150"/>
  <c r="J20" i="150"/>
  <c r="Q16" i="150"/>
  <c r="R16" i="150"/>
  <c r="J16" i="150"/>
  <c r="R21" i="150"/>
  <c r="Q21" i="150"/>
  <c r="J21" i="150"/>
  <c r="R17" i="150"/>
  <c r="Q17" i="150"/>
  <c r="J17" i="150"/>
  <c r="R13" i="150"/>
  <c r="Q13" i="150"/>
  <c r="J13" i="150"/>
  <c r="Q22" i="150"/>
  <c r="J22" i="150"/>
  <c r="R22" i="150"/>
  <c r="Q18" i="150"/>
  <c r="J18" i="150"/>
  <c r="R18" i="150"/>
  <c r="Q14" i="150"/>
  <c r="J14" i="150"/>
  <c r="R14" i="150"/>
  <c r="E24" i="151"/>
  <c r="C12" i="151"/>
  <c r="G22" i="151"/>
  <c r="G21" i="151"/>
  <c r="G20" i="151"/>
  <c r="G19" i="151"/>
  <c r="G18" i="151"/>
  <c r="G17" i="151"/>
  <c r="G16" i="151"/>
  <c r="G15" i="151"/>
  <c r="G14" i="151"/>
  <c r="M24" i="144"/>
  <c r="G13" i="151"/>
  <c r="G23" i="151"/>
  <c r="D24" i="151"/>
  <c r="F24" i="151"/>
  <c r="C12" i="150"/>
  <c r="J13" i="28"/>
  <c r="I13" i="28"/>
  <c r="J15" i="28"/>
  <c r="I15" i="28"/>
  <c r="I14" i="28"/>
  <c r="J14" i="28"/>
  <c r="J18" i="28"/>
  <c r="I18" i="28"/>
  <c r="I17" i="28"/>
  <c r="J17" i="28"/>
  <c r="J20" i="28"/>
  <c r="I20" i="28"/>
  <c r="J16" i="28"/>
  <c r="I16" i="28"/>
  <c r="J22" i="28"/>
  <c r="I22" i="28"/>
  <c r="H12" i="28"/>
  <c r="I19" i="28"/>
  <c r="I23" i="28"/>
  <c r="I21" i="28"/>
  <c r="H25" i="27"/>
  <c r="J16" i="27"/>
  <c r="I16" i="27"/>
  <c r="J13" i="27"/>
  <c r="I13" i="27"/>
  <c r="J21" i="27"/>
  <c r="I21" i="27"/>
  <c r="J17" i="27"/>
  <c r="I17" i="27"/>
  <c r="J20" i="27"/>
  <c r="I20" i="27"/>
  <c r="J22" i="27"/>
  <c r="I22" i="27"/>
  <c r="J18" i="27"/>
  <c r="I18" i="27"/>
  <c r="J14" i="27"/>
  <c r="I14" i="27"/>
  <c r="J24" i="27"/>
  <c r="I24" i="27"/>
  <c r="J23" i="27"/>
  <c r="I23" i="27"/>
  <c r="J19" i="27"/>
  <c r="I19" i="27"/>
  <c r="J15" i="27"/>
  <c r="I15" i="27"/>
  <c r="G25" i="27"/>
  <c r="E25" i="4"/>
  <c r="F23" i="4"/>
  <c r="F25" i="4" s="1"/>
  <c r="E24" i="144"/>
  <c r="J16" i="144"/>
  <c r="I16" i="144" s="1"/>
  <c r="J20" i="144"/>
  <c r="I20" i="144" s="1"/>
  <c r="F24" i="144"/>
  <c r="J23" i="144"/>
  <c r="I23" i="144" s="1"/>
  <c r="D24" i="144"/>
  <c r="C24" i="29"/>
  <c r="J17" i="144"/>
  <c r="I17" i="144" s="1"/>
  <c r="J15" i="144"/>
  <c r="I15" i="144" s="1"/>
  <c r="G12" i="144"/>
  <c r="J12" i="144" s="1"/>
  <c r="S21" i="150" l="1"/>
  <c r="S22" i="150"/>
  <c r="S15" i="150"/>
  <c r="S20" i="150"/>
  <c r="S19" i="150"/>
  <c r="S16" i="150"/>
  <c r="S14" i="150"/>
  <c r="S13" i="150"/>
  <c r="S23" i="150"/>
  <c r="S18" i="150"/>
  <c r="S17" i="150"/>
  <c r="R17" i="151"/>
  <c r="Q17" i="151"/>
  <c r="J17" i="151"/>
  <c r="I17" i="151" s="1"/>
  <c r="J15" i="151"/>
  <c r="I15" i="151" s="1"/>
  <c r="R15" i="151"/>
  <c r="Q15" i="151"/>
  <c r="J23" i="151"/>
  <c r="I23" i="151" s="1"/>
  <c r="R23" i="151"/>
  <c r="Q23" i="151"/>
  <c r="R21" i="151"/>
  <c r="Q21" i="151"/>
  <c r="J21" i="151"/>
  <c r="I21" i="151" s="1"/>
  <c r="Q14" i="151"/>
  <c r="J14" i="151"/>
  <c r="I14" i="151" s="1"/>
  <c r="R14" i="151"/>
  <c r="Q18" i="151"/>
  <c r="J18" i="151"/>
  <c r="I18" i="151" s="1"/>
  <c r="R18" i="151"/>
  <c r="Q22" i="151"/>
  <c r="J22" i="151"/>
  <c r="I22" i="151" s="1"/>
  <c r="R22" i="151"/>
  <c r="R13" i="151"/>
  <c r="Q13" i="151"/>
  <c r="J13" i="151"/>
  <c r="I13" i="151" s="1"/>
  <c r="J19" i="151"/>
  <c r="I19" i="151" s="1"/>
  <c r="R19" i="151"/>
  <c r="Q19" i="151"/>
  <c r="Q16" i="151"/>
  <c r="R16" i="151"/>
  <c r="J16" i="151"/>
  <c r="I16" i="151" s="1"/>
  <c r="Q20" i="151"/>
  <c r="R20" i="151"/>
  <c r="J20" i="151"/>
  <c r="I20" i="151" s="1"/>
  <c r="I12" i="29"/>
  <c r="C24" i="151"/>
  <c r="G12" i="151"/>
  <c r="N14" i="150"/>
  <c r="M14" i="150" s="1"/>
  <c r="I14" i="150"/>
  <c r="T14" i="150" s="1"/>
  <c r="I18" i="150"/>
  <c r="T18" i="150" s="1"/>
  <c r="N18" i="150"/>
  <c r="M18" i="150" s="1"/>
  <c r="I13" i="150"/>
  <c r="T13" i="150" s="1"/>
  <c r="N13" i="150"/>
  <c r="M13" i="150" s="1"/>
  <c r="N16" i="150"/>
  <c r="M16" i="150" s="1"/>
  <c r="I16" i="150"/>
  <c r="T16" i="150" s="1"/>
  <c r="I19" i="150"/>
  <c r="T19" i="150" s="1"/>
  <c r="N19" i="150"/>
  <c r="M19" i="150" s="1"/>
  <c r="N22" i="150"/>
  <c r="M22" i="150" s="1"/>
  <c r="I22" i="150"/>
  <c r="T22" i="150" s="1"/>
  <c r="N15" i="150"/>
  <c r="M15" i="150" s="1"/>
  <c r="I15" i="150"/>
  <c r="T15" i="150" s="1"/>
  <c r="N17" i="150"/>
  <c r="M17" i="150" s="1"/>
  <c r="I17" i="150"/>
  <c r="T17" i="150" s="1"/>
  <c r="I20" i="150"/>
  <c r="T20" i="150" s="1"/>
  <c r="N20" i="150"/>
  <c r="M20" i="150" s="1"/>
  <c r="N23" i="150"/>
  <c r="M23" i="150" s="1"/>
  <c r="I23" i="150"/>
  <c r="T23" i="150" s="1"/>
  <c r="I21" i="150"/>
  <c r="T21" i="150" s="1"/>
  <c r="N21" i="150"/>
  <c r="M21" i="150" s="1"/>
  <c r="G12" i="150"/>
  <c r="C24" i="150"/>
  <c r="H24" i="28"/>
  <c r="I12" i="28"/>
  <c r="I24" i="28" s="1"/>
  <c r="J12" i="28"/>
  <c r="J24" i="28" s="1"/>
  <c r="I25" i="27"/>
  <c r="J25" i="27"/>
  <c r="O24" i="144"/>
  <c r="T24" i="144"/>
  <c r="I14" i="29"/>
  <c r="I18" i="29"/>
  <c r="I22" i="29"/>
  <c r="N24" i="144"/>
  <c r="P24" i="144"/>
  <c r="I23" i="29"/>
  <c r="R24" i="144"/>
  <c r="S24" i="144"/>
  <c r="I15" i="29"/>
  <c r="I19" i="29"/>
  <c r="I17" i="29"/>
  <c r="I21" i="29"/>
  <c r="I16" i="29"/>
  <c r="I20" i="29"/>
  <c r="Q24" i="144"/>
  <c r="I13" i="29"/>
  <c r="G24" i="29"/>
  <c r="G24" i="144"/>
  <c r="U23" i="96"/>
  <c r="T23" i="96"/>
  <c r="S23" i="96"/>
  <c r="S25" i="96" s="1"/>
  <c r="S26" i="96" s="1"/>
  <c r="U24" i="96"/>
  <c r="T24" i="96"/>
  <c r="S24" i="96"/>
  <c r="T25" i="96" l="1"/>
  <c r="T26" i="96" s="1"/>
  <c r="N16" i="151"/>
  <c r="M16" i="151" s="1"/>
  <c r="T16" i="151"/>
  <c r="N14" i="151"/>
  <c r="M14" i="151" s="1"/>
  <c r="T14" i="151"/>
  <c r="N23" i="151"/>
  <c r="M23" i="151" s="1"/>
  <c r="T23" i="151"/>
  <c r="N17" i="151"/>
  <c r="M17" i="151" s="1"/>
  <c r="T17" i="151"/>
  <c r="N13" i="151"/>
  <c r="M13" i="151" s="1"/>
  <c r="T13" i="151"/>
  <c r="N22" i="151"/>
  <c r="M22" i="151" s="1"/>
  <c r="T22" i="151"/>
  <c r="N21" i="151"/>
  <c r="M21" i="151" s="1"/>
  <c r="T21" i="151"/>
  <c r="N15" i="151"/>
  <c r="M15" i="151" s="1"/>
  <c r="T15" i="151"/>
  <c r="N20" i="151"/>
  <c r="M20" i="151" s="1"/>
  <c r="T20" i="151"/>
  <c r="N19" i="151"/>
  <c r="M19" i="151" s="1"/>
  <c r="T19" i="151"/>
  <c r="N18" i="151"/>
  <c r="M18" i="151" s="1"/>
  <c r="T18" i="151"/>
  <c r="S16" i="151"/>
  <c r="S15" i="151"/>
  <c r="U25" i="96"/>
  <c r="U26" i="96" s="1"/>
  <c r="Q12" i="150"/>
  <c r="J12" i="150"/>
  <c r="N12" i="150" s="1"/>
  <c r="R12" i="151"/>
  <c r="R24" i="151" s="1"/>
  <c r="Q12" i="151"/>
  <c r="J12" i="151"/>
  <c r="I12" i="151" s="1"/>
  <c r="S18" i="151"/>
  <c r="S23" i="151"/>
  <c r="G24" i="151"/>
  <c r="S17" i="151"/>
  <c r="S19" i="151"/>
  <c r="S22" i="151"/>
  <c r="S14" i="151"/>
  <c r="S13" i="151"/>
  <c r="S20" i="151"/>
  <c r="S21" i="151"/>
  <c r="R12" i="150"/>
  <c r="R24" i="150" s="1"/>
  <c r="G24" i="150"/>
  <c r="V23" i="96"/>
  <c r="V24" i="96"/>
  <c r="M24" i="29"/>
  <c r="I24" i="29"/>
  <c r="J24" i="29"/>
  <c r="J24" i="144"/>
  <c r="I12" i="144"/>
  <c r="I24" i="144" s="1"/>
  <c r="S12" i="151" l="1"/>
  <c r="N12" i="151"/>
  <c r="T12" i="151"/>
  <c r="T24" i="151" s="1"/>
  <c r="S12" i="150"/>
  <c r="S24" i="150" s="1"/>
  <c r="V25" i="96"/>
  <c r="V26" i="96" s="1"/>
  <c r="J24" i="151"/>
  <c r="S24" i="151"/>
  <c r="Q24" i="151"/>
  <c r="Q24" i="150"/>
  <c r="J24" i="150"/>
  <c r="I12" i="150"/>
  <c r="T12" i="150" s="1"/>
  <c r="S24" i="29"/>
  <c r="N24" i="29"/>
  <c r="T24" i="29"/>
  <c r="R24" i="29"/>
  <c r="Q24" i="29"/>
  <c r="P24" i="29"/>
  <c r="O24" i="29"/>
  <c r="I24" i="150" l="1"/>
  <c r="T24" i="150"/>
  <c r="I24" i="151"/>
  <c r="N24" i="150"/>
  <c r="M12" i="150"/>
  <c r="M24" i="150" s="1"/>
  <c r="G49" i="56"/>
  <c r="D49" i="56"/>
  <c r="G48" i="56"/>
  <c r="D48" i="56"/>
  <c r="M12" i="151" l="1"/>
  <c r="M24" i="151" s="1"/>
  <c r="N24" i="151"/>
  <c r="E19" i="56"/>
  <c r="E18" i="56"/>
  <c r="A20" i="56"/>
  <c r="E10" i="100"/>
  <c r="E11" i="100"/>
  <c r="E12" i="100"/>
  <c r="E13" i="100"/>
  <c r="E14" i="100"/>
  <c r="E15" i="100"/>
  <c r="E16" i="100"/>
  <c r="E17" i="100"/>
  <c r="E18" i="100"/>
  <c r="E19" i="100"/>
  <c r="E20" i="100"/>
  <c r="E21" i="100"/>
  <c r="I13" i="1"/>
  <c r="J13" i="1"/>
  <c r="K13" i="1"/>
  <c r="I14" i="1"/>
  <c r="J14" i="1"/>
  <c r="K14" i="1"/>
  <c r="I15" i="1"/>
  <c r="J15" i="1"/>
  <c r="K15" i="1"/>
  <c r="I16" i="1"/>
  <c r="J16" i="1"/>
  <c r="K16" i="1"/>
  <c r="I17" i="1"/>
  <c r="J17" i="1"/>
  <c r="K17" i="1"/>
  <c r="I18" i="1"/>
  <c r="J18" i="1"/>
  <c r="K18" i="1"/>
  <c r="I19" i="1"/>
  <c r="J19" i="1"/>
  <c r="K19" i="1"/>
  <c r="I20" i="1"/>
  <c r="J20" i="1"/>
  <c r="K20" i="1"/>
  <c r="I21" i="1"/>
  <c r="J21" i="1"/>
  <c r="K21" i="1"/>
  <c r="I22" i="1"/>
  <c r="J22" i="1"/>
  <c r="K22" i="1"/>
  <c r="I23" i="1"/>
  <c r="J23" i="1"/>
  <c r="K23" i="1"/>
  <c r="I24" i="1"/>
  <c r="J24" i="1"/>
  <c r="K24" i="1"/>
  <c r="H14" i="1"/>
  <c r="H15" i="1"/>
  <c r="H16" i="1"/>
  <c r="H17" i="1"/>
  <c r="H18" i="1"/>
  <c r="H19" i="1"/>
  <c r="H20" i="1"/>
  <c r="H21" i="1"/>
  <c r="H22" i="1"/>
  <c r="H23" i="1"/>
  <c r="H24" i="1"/>
  <c r="G13" i="4"/>
  <c r="G14" i="1"/>
  <c r="G14" i="4" s="1"/>
  <c r="G15" i="1"/>
  <c r="G15" i="4" s="1"/>
  <c r="G16" i="1"/>
  <c r="G16" i="4" s="1"/>
  <c r="G17" i="1"/>
  <c r="G17" i="4" s="1"/>
  <c r="G18" i="1"/>
  <c r="G18" i="4" s="1"/>
  <c r="G19" i="1"/>
  <c r="G19" i="4" s="1"/>
  <c r="G20" i="1"/>
  <c r="G20" i="4" s="1"/>
  <c r="G21" i="1"/>
  <c r="G21" i="4" s="1"/>
  <c r="G22" i="1"/>
  <c r="G22" i="4" s="1"/>
  <c r="G23" i="1"/>
  <c r="G23" i="4" s="1"/>
  <c r="G24" i="1"/>
  <c r="G24" i="4" s="1"/>
  <c r="E25" i="1"/>
  <c r="F25" i="1"/>
  <c r="C13" i="65" l="1"/>
  <c r="C17" i="65"/>
  <c r="C21" i="65"/>
  <c r="C16" i="65"/>
  <c r="C20" i="65"/>
  <c r="C15" i="65"/>
  <c r="C19" i="65"/>
  <c r="C23" i="65"/>
  <c r="C14" i="65"/>
  <c r="C18" i="65"/>
  <c r="C22" i="65"/>
  <c r="L13" i="1"/>
  <c r="L19" i="1"/>
  <c r="L15" i="1"/>
  <c r="L17" i="1"/>
  <c r="J25" i="1"/>
  <c r="E20" i="56"/>
  <c r="L24" i="1"/>
  <c r="L20" i="1"/>
  <c r="M20" i="1" s="1"/>
  <c r="L22" i="1"/>
  <c r="L18" i="1"/>
  <c r="M18" i="1" s="1"/>
  <c r="C11" i="141"/>
  <c r="F11" i="141" s="1"/>
  <c r="C15" i="141"/>
  <c r="F15" i="141" s="1"/>
  <c r="C19" i="141"/>
  <c r="F19" i="141" s="1"/>
  <c r="C14" i="141"/>
  <c r="F14" i="141" s="1"/>
  <c r="C17" i="141"/>
  <c r="F17" i="141" s="1"/>
  <c r="C21" i="141"/>
  <c r="F21" i="141" s="1"/>
  <c r="C12" i="141"/>
  <c r="F12" i="141" s="1"/>
  <c r="C16" i="141"/>
  <c r="F16" i="141" s="1"/>
  <c r="G25" i="4"/>
  <c r="C13" i="141"/>
  <c r="F13" i="141" s="1"/>
  <c r="C20" i="141"/>
  <c r="F20" i="141" s="1"/>
  <c r="C18" i="141"/>
  <c r="F18" i="141" s="1"/>
  <c r="C10" i="141"/>
  <c r="F10" i="141" s="1"/>
  <c r="D21" i="100"/>
  <c r="E24" i="66" s="1"/>
  <c r="F24" i="66" s="1"/>
  <c r="D19" i="100"/>
  <c r="E22" i="66" s="1"/>
  <c r="F22" i="66" s="1"/>
  <c r="D17" i="100"/>
  <c r="D15" i="100"/>
  <c r="E18" i="66" s="1"/>
  <c r="F18" i="66" s="1"/>
  <c r="D20" i="100"/>
  <c r="E23" i="66" s="1"/>
  <c r="F23" i="66" s="1"/>
  <c r="D16" i="100"/>
  <c r="E19" i="66" s="1"/>
  <c r="F19" i="66" s="1"/>
  <c r="D14" i="100"/>
  <c r="E17" i="66" s="1"/>
  <c r="F17" i="66" s="1"/>
  <c r="D12" i="100"/>
  <c r="E15" i="66" s="1"/>
  <c r="F15" i="66" s="1"/>
  <c r="D10" i="100"/>
  <c r="E13" i="66" s="1"/>
  <c r="D11" i="100"/>
  <c r="E14" i="66" s="1"/>
  <c r="F14" i="66" s="1"/>
  <c r="D13" i="100"/>
  <c r="E16" i="66" s="1"/>
  <c r="F16" i="66" s="1"/>
  <c r="D18" i="100"/>
  <c r="E21" i="66" s="1"/>
  <c r="F21" i="66" s="1"/>
  <c r="L21" i="1"/>
  <c r="M21" i="1" s="1"/>
  <c r="K25" i="1"/>
  <c r="C19" i="100"/>
  <c r="C22" i="66" s="1"/>
  <c r="D22" i="66" s="1"/>
  <c r="M24" i="1"/>
  <c r="L23" i="1"/>
  <c r="M23" i="1" s="1"/>
  <c r="C16" i="100"/>
  <c r="C19" i="66" s="1"/>
  <c r="D19" i="66" s="1"/>
  <c r="L16" i="1"/>
  <c r="M16" i="1" s="1"/>
  <c r="M19" i="1"/>
  <c r="C21" i="100"/>
  <c r="C24" i="66" s="1"/>
  <c r="D24" i="66" s="1"/>
  <c r="C15" i="100"/>
  <c r="C18" i="66" s="1"/>
  <c r="D18" i="66" s="1"/>
  <c r="C12" i="100"/>
  <c r="C15" i="66" s="1"/>
  <c r="D15" i="66" s="1"/>
  <c r="M15" i="1"/>
  <c r="C14" i="100"/>
  <c r="C17" i="66" s="1"/>
  <c r="D17" i="66" s="1"/>
  <c r="L14" i="1"/>
  <c r="M14" i="1" s="1"/>
  <c r="M22" i="1"/>
  <c r="M17" i="1"/>
  <c r="C17" i="100"/>
  <c r="C20" i="66" s="1"/>
  <c r="D20" i="66" s="1"/>
  <c r="M13" i="1"/>
  <c r="C10" i="100"/>
  <c r="C13" i="66" s="1"/>
  <c r="D13" i="66" s="1"/>
  <c r="C11" i="100"/>
  <c r="C14" i="66" s="1"/>
  <c r="D14" i="66" s="1"/>
  <c r="C13" i="100"/>
  <c r="C16" i="66" s="1"/>
  <c r="D16" i="66" s="1"/>
  <c r="C20" i="100"/>
  <c r="C23" i="66" s="1"/>
  <c r="D23" i="66" s="1"/>
  <c r="G25" i="1"/>
  <c r="I25" i="1"/>
  <c r="C18" i="100"/>
  <c r="C21" i="66" s="1"/>
  <c r="D21" i="66" s="1"/>
  <c r="E20" i="66"/>
  <c r="F20" i="66" s="1"/>
  <c r="E22" i="100"/>
  <c r="H25" i="1"/>
  <c r="C22" i="141" l="1"/>
  <c r="F22" i="141"/>
  <c r="F12" i="100"/>
  <c r="F17" i="100"/>
  <c r="C24" i="65"/>
  <c r="F21" i="100"/>
  <c r="E23" i="84" s="1"/>
  <c r="J23" i="84" s="1"/>
  <c r="F14" i="100"/>
  <c r="G14" i="100" s="1"/>
  <c r="D17" i="121" s="1"/>
  <c r="H17" i="121" s="1"/>
  <c r="F16" i="100"/>
  <c r="E18" i="84" s="1"/>
  <c r="J18" i="84" s="1"/>
  <c r="F10" i="100"/>
  <c r="E12" i="84" s="1"/>
  <c r="F20" i="100"/>
  <c r="E22" i="84" s="1"/>
  <c r="J22" i="84" s="1"/>
  <c r="F19" i="100"/>
  <c r="E21" i="84" s="1"/>
  <c r="J21" i="84" s="1"/>
  <c r="L25" i="1"/>
  <c r="F15" i="100"/>
  <c r="G15" i="100" s="1"/>
  <c r="D18" i="121" s="1"/>
  <c r="H18" i="121" s="1"/>
  <c r="F11" i="100"/>
  <c r="G11" i="100" s="1"/>
  <c r="D14" i="121" s="1"/>
  <c r="H14" i="121" s="1"/>
  <c r="D22" i="100"/>
  <c r="F13" i="100"/>
  <c r="G13" i="100" s="1"/>
  <c r="D16" i="121" s="1"/>
  <c r="H16" i="121" s="1"/>
  <c r="C22" i="100"/>
  <c r="M25" i="1"/>
  <c r="F18" i="100"/>
  <c r="G18" i="100" s="1"/>
  <c r="D21" i="121" s="1"/>
  <c r="H21" i="121" s="1"/>
  <c r="G12" i="100"/>
  <c r="D15" i="121" s="1"/>
  <c r="H15" i="121" s="1"/>
  <c r="E14" i="84"/>
  <c r="J14" i="84" s="1"/>
  <c r="E25" i="66"/>
  <c r="F13" i="66"/>
  <c r="F25" i="66" s="1"/>
  <c r="D25" i="66"/>
  <c r="J12" i="84"/>
  <c r="G17" i="100"/>
  <c r="D20" i="121" s="1"/>
  <c r="H20" i="121" s="1"/>
  <c r="E19" i="84"/>
  <c r="J19" i="84" s="1"/>
  <c r="C25" i="66"/>
  <c r="G10" i="100"/>
  <c r="D13" i="121" s="1"/>
  <c r="H13" i="121" l="1"/>
  <c r="E16" i="84"/>
  <c r="J16" i="84" s="1"/>
  <c r="G21" i="100"/>
  <c r="G16" i="100"/>
  <c r="C16" i="142"/>
  <c r="I17" i="124"/>
  <c r="C18" i="103"/>
  <c r="F18" i="103" s="1"/>
  <c r="C11" i="142"/>
  <c r="I12" i="124"/>
  <c r="C13" i="103"/>
  <c r="F13" i="103" s="1"/>
  <c r="C9" i="142"/>
  <c r="I10" i="124"/>
  <c r="C11" i="103"/>
  <c r="F11" i="103" s="1"/>
  <c r="C17" i="142"/>
  <c r="I18" i="124"/>
  <c r="C19" i="103"/>
  <c r="F19" i="103" s="1"/>
  <c r="C13" i="142"/>
  <c r="I14" i="124"/>
  <c r="C15" i="103"/>
  <c r="F15" i="103" s="1"/>
  <c r="C15" i="142"/>
  <c r="C12" i="142"/>
  <c r="I13" i="124"/>
  <c r="C14" i="103"/>
  <c r="F14" i="103" s="1"/>
  <c r="C14" i="142"/>
  <c r="I15" i="124"/>
  <c r="C16" i="103"/>
  <c r="F16" i="103" s="1"/>
  <c r="C10" i="142"/>
  <c r="I11" i="124"/>
  <c r="C11" i="124" s="1"/>
  <c r="C12" i="103"/>
  <c r="F12" i="103" s="1"/>
  <c r="G20" i="100"/>
  <c r="D23" i="121" s="1"/>
  <c r="H23" i="121" s="1"/>
  <c r="G19" i="100"/>
  <c r="D22" i="121" s="1"/>
  <c r="H22" i="121" s="1"/>
  <c r="E17" i="84"/>
  <c r="J17" i="84" s="1"/>
  <c r="E20" i="84"/>
  <c r="J20" i="84" s="1"/>
  <c r="E13" i="84"/>
  <c r="J13" i="84" s="1"/>
  <c r="F22" i="100"/>
  <c r="E15" i="84"/>
  <c r="J15" i="84" s="1"/>
  <c r="J10" i="124" l="1"/>
  <c r="C10" i="124"/>
  <c r="C17" i="103"/>
  <c r="F17" i="103" s="1"/>
  <c r="D19" i="121"/>
  <c r="J15" i="124"/>
  <c r="C15" i="124"/>
  <c r="J12" i="124"/>
  <c r="C12" i="124"/>
  <c r="J13" i="124"/>
  <c r="C13" i="124"/>
  <c r="J14" i="124"/>
  <c r="C14" i="124"/>
  <c r="J17" i="124"/>
  <c r="C17" i="124"/>
  <c r="J18" i="124"/>
  <c r="C18" i="124"/>
  <c r="C22" i="103"/>
  <c r="F22" i="103" s="1"/>
  <c r="D24" i="121"/>
  <c r="H24" i="121" s="1"/>
  <c r="I16" i="124"/>
  <c r="C20" i="142"/>
  <c r="I21" i="124"/>
  <c r="C19" i="142"/>
  <c r="I20" i="124"/>
  <c r="C21" i="103"/>
  <c r="F21" i="103" s="1"/>
  <c r="I19" i="124"/>
  <c r="C20" i="103"/>
  <c r="F20" i="103" s="1"/>
  <c r="J11" i="124"/>
  <c r="G22" i="100"/>
  <c r="C18" i="142"/>
  <c r="J24" i="84"/>
  <c r="E24" i="84"/>
  <c r="J16" i="124" l="1"/>
  <c r="C16" i="124"/>
  <c r="J20" i="124"/>
  <c r="C20" i="124"/>
  <c r="I22" i="124"/>
  <c r="H19" i="121"/>
  <c r="H25" i="121" s="1"/>
  <c r="D25" i="121"/>
  <c r="J19" i="124"/>
  <c r="C19" i="124"/>
  <c r="J21" i="124"/>
  <c r="C21" i="124"/>
  <c r="C23" i="103"/>
  <c r="C21" i="142"/>
  <c r="F23" i="103"/>
  <c r="J22" i="124" l="1"/>
  <c r="C22" i="124"/>
  <c r="K24" i="98"/>
  <c r="AA18" i="98"/>
  <c r="Y18" i="98"/>
  <c r="Y20" i="98"/>
  <c r="Y19" i="98"/>
  <c r="AA20" i="98"/>
  <c r="F18" i="98"/>
  <c r="Z18" i="98"/>
  <c r="AA17" i="98"/>
  <c r="AA19" i="98"/>
  <c r="M24" i="98"/>
  <c r="Y17" i="98"/>
  <c r="Z16" i="98"/>
  <c r="L24" i="98"/>
  <c r="F17" i="98"/>
  <c r="F21" i="98" s="1"/>
  <c r="F26" i="98" s="1"/>
  <c r="Z17" i="98"/>
  <c r="AA16" i="98"/>
  <c r="F24" i="98"/>
  <c r="F25" i="98" s="1"/>
  <c r="F20" i="98"/>
  <c r="Z20" i="98"/>
  <c r="F19" i="98"/>
  <c r="Z19" i="98"/>
  <c r="Z24" i="98" l="1"/>
  <c r="Z25" i="98" s="1"/>
  <c r="L25" i="98"/>
  <c r="AA24" i="98"/>
  <c r="AA25" i="98" s="1"/>
  <c r="M25" i="98"/>
  <c r="Y24" i="98"/>
  <c r="Y25" i="98" s="1"/>
  <c r="K25" i="98"/>
  <c r="Y21" i="98"/>
  <c r="Y26" i="98" s="1"/>
  <c r="K21" i="98"/>
  <c r="K26" i="98" s="1"/>
  <c r="M21" i="98"/>
  <c r="M26" i="98" s="1"/>
  <c r="AA21" i="98"/>
  <c r="L21" i="98"/>
  <c r="L26" i="98" s="1"/>
  <c r="Z21" i="98"/>
  <c r="Z26" i="98" s="1"/>
  <c r="E22" i="124"/>
  <c r="H22" i="124"/>
  <c r="AA26" i="98" l="1"/>
</calcChain>
</file>

<file path=xl/sharedStrings.xml><?xml version="1.0" encoding="utf-8"?>
<sst xmlns="http://schemas.openxmlformats.org/spreadsheetml/2006/main" count="3257" uniqueCount="982">
  <si>
    <t>[Mid-Day Meal Scheme]</t>
  </si>
  <si>
    <t>State:</t>
  </si>
  <si>
    <t>S.No.</t>
  </si>
  <si>
    <t>Name of District</t>
  </si>
  <si>
    <t>No. of  Institutions</t>
  </si>
  <si>
    <t xml:space="preserve">(Govt+LB)Schools </t>
  </si>
  <si>
    <t>GA Schools</t>
  </si>
  <si>
    <t>-</t>
  </si>
  <si>
    <t>Govt: Government Schools</t>
  </si>
  <si>
    <t>LB: Local Body Schools</t>
  </si>
  <si>
    <t>GA: Govt Aided Schools</t>
  </si>
  <si>
    <t xml:space="preserve"> </t>
  </si>
  <si>
    <t>Date:_________</t>
  </si>
  <si>
    <t>(Signature)</t>
  </si>
  <si>
    <t>(Only in MS-Excel Format)</t>
  </si>
  <si>
    <t xml:space="preserve">No. of children </t>
  </si>
  <si>
    <t>Total no. of meals served</t>
  </si>
  <si>
    <t>Total</t>
  </si>
  <si>
    <t>[Qnty in MTs]</t>
  </si>
  <si>
    <t>Rice</t>
  </si>
  <si>
    <t>Date:</t>
  </si>
  <si>
    <t>[Rs. in lakh]</t>
  </si>
  <si>
    <t>Sl. No.</t>
  </si>
  <si>
    <t>Primary</t>
  </si>
  <si>
    <t>Upper Primary</t>
  </si>
  <si>
    <t>[Rs. in Lakh]</t>
  </si>
  <si>
    <t>Activities                                                               (Please list item-wise details as far as possible)</t>
  </si>
  <si>
    <t>I</t>
  </si>
  <si>
    <t xml:space="preserve">School Level Expenses </t>
  </si>
  <si>
    <t>i)Form &amp; Stationery</t>
  </si>
  <si>
    <t>Sub Total</t>
  </si>
  <si>
    <t>II</t>
  </si>
  <si>
    <t>ii) Transport &amp; Conveyance</t>
  </si>
  <si>
    <t>iv) Furniture, hardware and consumables etc.</t>
  </si>
  <si>
    <t>Grand Total</t>
  </si>
  <si>
    <t>District</t>
  </si>
  <si>
    <t xml:space="preserve">Completed (C) </t>
  </si>
  <si>
    <t xml:space="preserve">In progress (IP)                    </t>
  </si>
  <si>
    <t xml:space="preserve">Physical </t>
  </si>
  <si>
    <t>*: District-wise allocation made by State/UT out of Central Assistance provided for the purpose.</t>
  </si>
  <si>
    <t>Wheat</t>
  </si>
  <si>
    <t>SC</t>
  </si>
  <si>
    <t>ST</t>
  </si>
  <si>
    <t>OBC</t>
  </si>
  <si>
    <t>Minority</t>
  </si>
  <si>
    <t>Others</t>
  </si>
  <si>
    <t>Male</t>
  </si>
  <si>
    <t>Female</t>
  </si>
  <si>
    <t>Food item</t>
  </si>
  <si>
    <t>Calories</t>
  </si>
  <si>
    <t>Pulses</t>
  </si>
  <si>
    <t>Oil &amp; fat</t>
  </si>
  <si>
    <t>Salt &amp; Condiments</t>
  </si>
  <si>
    <t>Fuel</t>
  </si>
  <si>
    <t>Table-AT-1</t>
  </si>
  <si>
    <t>[MID-DAY MEAL SCHEME]</t>
  </si>
  <si>
    <t>Year</t>
  </si>
  <si>
    <t>Table:AT-2</t>
  </si>
  <si>
    <t>Table: AT-4</t>
  </si>
  <si>
    <t>Table: AT-4A</t>
  </si>
  <si>
    <t>Table: AT-5</t>
  </si>
  <si>
    <t>Table: AT-6</t>
  </si>
  <si>
    <t>Table: AT-7</t>
  </si>
  <si>
    <t>Table: AT-8</t>
  </si>
  <si>
    <t>Table: AT-9</t>
  </si>
  <si>
    <t>Table: AT-10</t>
  </si>
  <si>
    <t>Table: AT-11</t>
  </si>
  <si>
    <t>Table: AT-12</t>
  </si>
  <si>
    <t xml:space="preserve">Lifted from FCI </t>
  </si>
  <si>
    <t xml:space="preserve">Aggregate quantity Consumed at School level </t>
  </si>
  <si>
    <t>Table: AT-6A</t>
  </si>
  <si>
    <t xml:space="preserve">Expenditure           </t>
  </si>
  <si>
    <t>S. No.</t>
  </si>
  <si>
    <t>Month</t>
  </si>
  <si>
    <t>Total No. of Days in the month</t>
  </si>
  <si>
    <t>Anticipated No. of Working Days (3-8)</t>
  </si>
  <si>
    <t>Remarks</t>
  </si>
  <si>
    <t>Vacation Days</t>
  </si>
  <si>
    <t>Holidays outside Vacation period</t>
  </si>
  <si>
    <t>Total Holidays          (4+7)</t>
  </si>
  <si>
    <t xml:space="preserve">Sundays </t>
  </si>
  <si>
    <t>Other School Holidays</t>
  </si>
  <si>
    <t>Seal:</t>
  </si>
  <si>
    <t>Anticipated No. of working days</t>
  </si>
  <si>
    <t>Requirement of Foodgrains (in MTs)</t>
  </si>
  <si>
    <t>Table: AT-17</t>
  </si>
  <si>
    <t>Table: AT-3A</t>
  </si>
  <si>
    <t>Table: AT-3B</t>
  </si>
  <si>
    <t xml:space="preserve">Total </t>
  </si>
  <si>
    <t>Table: AT-7A</t>
  </si>
  <si>
    <t xml:space="preserve">Total Cooking cost expenditure                   </t>
  </si>
  <si>
    <t>Govt.</t>
  </si>
  <si>
    <t>Protein content     (in gms)</t>
  </si>
  <si>
    <t>Quantity                 (in gms)</t>
  </si>
  <si>
    <t>No. of Cooks cum helper</t>
  </si>
  <si>
    <t>Govt. aided</t>
  </si>
  <si>
    <t>Local body</t>
  </si>
  <si>
    <t>Table: AT-18</t>
  </si>
  <si>
    <t>Madarsas/ Maqtab</t>
  </si>
  <si>
    <t>State</t>
  </si>
  <si>
    <t>No. of Institutions  serving MDM</t>
  </si>
  <si>
    <t>PERFORMANCE</t>
  </si>
  <si>
    <r>
      <t>Financial (</t>
    </r>
    <r>
      <rPr>
        <b/>
        <i/>
        <sz val="10"/>
        <rFont val="Arial"/>
        <family val="2"/>
      </rPr>
      <t>Rs. in lakh)</t>
    </r>
  </si>
  <si>
    <t>Yet to start</t>
  </si>
  <si>
    <t>This information is based on the Academic Calendar prepared by the Education Department</t>
  </si>
  <si>
    <t xml:space="preserve">Balance requirement of kitchen  cum stores </t>
  </si>
  <si>
    <t>Balance requirement of kitchen  Devices</t>
  </si>
  <si>
    <t>Total No. of Institutions</t>
  </si>
  <si>
    <t>SI.No</t>
  </si>
  <si>
    <t>Component</t>
  </si>
  <si>
    <t>No. of Meals served</t>
  </si>
  <si>
    <t xml:space="preserve">No. of working days on which MDM served </t>
  </si>
  <si>
    <t>Centre</t>
  </si>
  <si>
    <t>Total (col.8+11-14)</t>
  </si>
  <si>
    <t>Central assistance received</t>
  </si>
  <si>
    <t>*Rice</t>
  </si>
  <si>
    <t>*Wheat</t>
  </si>
  <si>
    <t xml:space="preserve">*Norms are only for guidance. Actual number will be determined on the basis of ground reality. </t>
  </si>
  <si>
    <t>Total            (col 3+4+5+6)</t>
  </si>
  <si>
    <t>Total       (col.8+9+10+11)</t>
  </si>
  <si>
    <t>Total       (col.13+14+15+16)</t>
  </si>
  <si>
    <t>SHG</t>
  </si>
  <si>
    <t>NGO</t>
  </si>
  <si>
    <t>PRI - Panchayati Raj Institution</t>
  </si>
  <si>
    <t>SHG - Self Help Group</t>
  </si>
  <si>
    <t>VEC Village Education Committee</t>
  </si>
  <si>
    <t>WEC - Ward Education Committee</t>
  </si>
  <si>
    <t>Cost of Foodgrain</t>
  </si>
  <si>
    <t>Cooking Cost</t>
  </si>
  <si>
    <t>Transportation Assistance</t>
  </si>
  <si>
    <t>MME</t>
  </si>
  <si>
    <t>Honorarium to Cook-cum-Helper</t>
  </si>
  <si>
    <t>Kitchen-cum-Store</t>
  </si>
  <si>
    <t>Kitchen Devices</t>
  </si>
  <si>
    <t>Quantity (in gms)</t>
  </si>
  <si>
    <t>Diff. Between (7) -(12)</t>
  </si>
  <si>
    <t>Reasons for difference in col. 13</t>
  </si>
  <si>
    <t>Physical           [col. 3-col.5-col.7]</t>
  </si>
  <si>
    <t>Financial ( Rs. in lakh)                                       [col. 4-col.6-col.8]</t>
  </si>
  <si>
    <t xml:space="preserve">Unit Cost </t>
  </si>
  <si>
    <t>(Rs. In lakhs)</t>
  </si>
  <si>
    <t>No. of Institutions assigned to</t>
  </si>
  <si>
    <t>Grand total</t>
  </si>
  <si>
    <t>Govt. (Col.3-7-11)</t>
  </si>
  <si>
    <t>Govt. aided (col.4-8-12)</t>
  </si>
  <si>
    <t>Local body (col.5-9-13)</t>
  </si>
  <si>
    <t>Total (col.6-10-14)</t>
  </si>
  <si>
    <t>*Remarks</t>
  </si>
  <si>
    <t>Instalment / Component</t>
  </si>
  <si>
    <t>Amount (Rs. In lakhs)</t>
  </si>
  <si>
    <t>Date of receiving of funds by the State / UT</t>
  </si>
  <si>
    <t>Block*</t>
  </si>
  <si>
    <t>Amount</t>
  </si>
  <si>
    <t>Date</t>
  </si>
  <si>
    <t>Balance of 1st Instalment</t>
  </si>
  <si>
    <t>2nd Instalment</t>
  </si>
  <si>
    <t>Budget Provision</t>
  </si>
  <si>
    <t xml:space="preserve">Expenditure </t>
  </si>
  <si>
    <t xml:space="preserve"> Holidays</t>
  </si>
  <si>
    <t>Holidays</t>
  </si>
  <si>
    <t>No. of Schools not having Kitchen Shed</t>
  </si>
  <si>
    <t>Fund required</t>
  </si>
  <si>
    <t>Kitchen-cum-Store proposed this year</t>
  </si>
  <si>
    <t>Total fund required : (Col. 6+10+14+18)</t>
  </si>
  <si>
    <t>Gram Panchayat / School*</t>
  </si>
  <si>
    <t>District*</t>
  </si>
  <si>
    <t xml:space="preserve">*If the State releases the fund directly to District / block / Gram Panchayat / school level, then fill up the relevant column. </t>
  </si>
  <si>
    <t>Youth Club of NYK</t>
  </si>
  <si>
    <t>NYK: Nehru Yuva Kendra</t>
  </si>
  <si>
    <t>1. Cooks- cum- helpers engaged under Mid Day Meal Scheme</t>
  </si>
  <si>
    <t xml:space="preserve">2. Cost of meal per child per school day as per State Nutrition / Expenditure Norm including both, Central and State share. </t>
  </si>
  <si>
    <t>Cost   (in Rs.)</t>
  </si>
  <si>
    <t xml:space="preserve">Vegetables </t>
  </si>
  <si>
    <t>Any other item</t>
  </si>
  <si>
    <t>Central</t>
  </si>
  <si>
    <t>For Central Share</t>
  </si>
  <si>
    <t>For State Share</t>
  </si>
  <si>
    <t>Central Share</t>
  </si>
  <si>
    <t>Status of Releasing of Funds by the State / UT</t>
  </si>
  <si>
    <t>Date on which Block / Gram Panchyat / School / Cooking Agency received funds</t>
  </si>
  <si>
    <t>Directorate / Authority</t>
  </si>
  <si>
    <t xml:space="preserve">*Total </t>
  </si>
  <si>
    <t xml:space="preserve">Cost of foodgrains </t>
  </si>
  <si>
    <t xml:space="preserve">3.  Per Unit Cooking Cost </t>
  </si>
  <si>
    <t xml:space="preserve">Kitchen-cum-store </t>
  </si>
  <si>
    <t xml:space="preserve">No. of Institutions </t>
  </si>
  <si>
    <t xml:space="preserve">Payment to FCI </t>
  </si>
  <si>
    <t>Qty (in MTs)</t>
  </si>
  <si>
    <t>Unspent Balance  {Col. (4+ 5)- 9}</t>
  </si>
  <si>
    <t>(Rs. in lakh)</t>
  </si>
  <si>
    <t>ii) Training of cook cum helpers</t>
  </si>
  <si>
    <t>iii) Replacement/repair/maintenance of cooking device, utensils, etc.</t>
  </si>
  <si>
    <t>v) Capacity builidng of officials</t>
  </si>
  <si>
    <t>i) Hiring charges of manpower at various levels</t>
  </si>
  <si>
    <t>iii) Office expenditure</t>
  </si>
  <si>
    <t>vi) Publicity, Preparation of relevant manuals</t>
  </si>
  <si>
    <t xml:space="preserve">vii) External Monitoring &amp; Evaluation </t>
  </si>
  <si>
    <t>kitchen devices procured through convergance</t>
  </si>
  <si>
    <t>Trust</t>
  </si>
  <si>
    <t>PRI / GP/ Urban Local Body</t>
  </si>
  <si>
    <t>GP - Gram Panchayat</t>
  </si>
  <si>
    <t>No. of children covered</t>
  </si>
  <si>
    <t>Kitchen-cum-store</t>
  </si>
  <si>
    <t>No. of meals to be served  (Col. 4 x Col. 5)</t>
  </si>
  <si>
    <t>Average No. of children availed MDM [Col. 8/Col. 9]</t>
  </si>
  <si>
    <t>Name of Distict</t>
  </si>
  <si>
    <t>State Share</t>
  </si>
  <si>
    <t>Table: AT-8A</t>
  </si>
  <si>
    <t>Total       (col. 8+9+  10+11)</t>
  </si>
  <si>
    <t>Total            (col 3+4 +5+6)</t>
  </si>
  <si>
    <t>Table: AT-6B</t>
  </si>
  <si>
    <t>kitchen cum store constructed through convergance</t>
  </si>
  <si>
    <t xml:space="preserve">Adhoc Grant (25%) </t>
  </si>
  <si>
    <t xml:space="preserve">(A) Recurring Assistance </t>
  </si>
  <si>
    <t xml:space="preserve">(B) Non-Recurring Assistance </t>
  </si>
  <si>
    <t>(Govt+LB)</t>
  </si>
  <si>
    <t>GA</t>
  </si>
  <si>
    <t>State Share(9+12-15)</t>
  </si>
  <si>
    <t>Total(10+13-16)</t>
  </si>
  <si>
    <t>Others( Please specify)</t>
  </si>
  <si>
    <t xml:space="preserve">No. of schools </t>
  </si>
  <si>
    <t>Name of  District</t>
  </si>
  <si>
    <t>S.no</t>
  </si>
  <si>
    <t>Madarsa/Maqtab</t>
  </si>
  <si>
    <t xml:space="preserve">Bills raised by FCI </t>
  </si>
  <si>
    <t xml:space="preserve">Central Assistance Released by GOI </t>
  </si>
  <si>
    <t>(Rs. in Lakh)</t>
  </si>
  <si>
    <t>Management, Supervision, Training,  Internal Monitoring and External Monitoring</t>
  </si>
  <si>
    <t xml:space="preserve">Released by State Govt. if any </t>
  </si>
  <si>
    <t xml:space="preserve">Remarks </t>
  </si>
  <si>
    <t>Total (col. 3+4+5+6)</t>
  </si>
  <si>
    <t>Deworming tablets distributed</t>
  </si>
  <si>
    <t>Table AT - 8 :UTILIZATION OF CENTRAL ASSISTANCE TOWARDS HONORARIUM TO COOK-CUM-HELPERS (Primary classes I-V)</t>
  </si>
  <si>
    <t>Distribution of spectacles</t>
  </si>
  <si>
    <t xml:space="preserve">If the cooking cost has been revised several times during the year, then all such costs should be indicated in separate rows and dates of their application in remarks column. </t>
  </si>
  <si>
    <t>Central             (col6+9-12)</t>
  </si>
  <si>
    <t>Central Share(8+11-14)</t>
  </si>
  <si>
    <t>Replacement of kitchen devices</t>
  </si>
  <si>
    <t>Madrasa / Maktabs</t>
  </si>
  <si>
    <t xml:space="preserve">Govt. </t>
  </si>
  <si>
    <t xml:space="preserve">Govt. aided </t>
  </si>
  <si>
    <t xml:space="preserve">Local body </t>
  </si>
  <si>
    <t>Recurring Assistance</t>
  </si>
  <si>
    <t>Non-Recurring Assistance</t>
  </si>
  <si>
    <t>Payment of Pending Bills of previous year</t>
  </si>
  <si>
    <t xml:space="preserve">Amount  </t>
  </si>
  <si>
    <t>Constructed with convergence</t>
  </si>
  <si>
    <t>Procured with convergence</t>
  </si>
  <si>
    <t>Academic Calendar (No. of Days)</t>
  </si>
  <si>
    <t>Total No. of schools excluding newly opened school</t>
  </si>
  <si>
    <t>No. of Schools not having Kitchen-cum-store</t>
  </si>
  <si>
    <t>No. of children enrolled</t>
  </si>
  <si>
    <t>Recurring Asssitance</t>
  </si>
  <si>
    <t>Non Recurring Assistance</t>
  </si>
  <si>
    <t>Mode of Payment (cash / cheque / e-transfer)</t>
  </si>
  <si>
    <t xml:space="preserve">  Unutilized Budget</t>
  </si>
  <si>
    <t>Gen.</t>
  </si>
  <si>
    <t>SC.</t>
  </si>
  <si>
    <t>ST.</t>
  </si>
  <si>
    <t>Rs. In lakh</t>
  </si>
  <si>
    <t>Gen</t>
  </si>
  <si>
    <t>2013-14</t>
  </si>
  <si>
    <t>Table: AT-3C</t>
  </si>
  <si>
    <t>Table: AT- 3</t>
  </si>
  <si>
    <t>Primary (I-V)</t>
  </si>
  <si>
    <t>Upper Primary (VI-VIII)</t>
  </si>
  <si>
    <t>Primary with Upper Primary (I-VIII)</t>
  </si>
  <si>
    <t>Total no.  of institutions
in the State</t>
  </si>
  <si>
    <t>Total no.  of institutions
Serving MDM in the State</t>
  </si>
  <si>
    <t>Reasons for difference, if any</t>
  </si>
  <si>
    <t>1</t>
  </si>
  <si>
    <t>2</t>
  </si>
  <si>
    <t>3</t>
  </si>
  <si>
    <t>4</t>
  </si>
  <si>
    <t>5</t>
  </si>
  <si>
    <t>6</t>
  </si>
  <si>
    <t>7</t>
  </si>
  <si>
    <t>8</t>
  </si>
  <si>
    <t xml:space="preserve">Total Institutions </t>
  </si>
  <si>
    <t>No. of Inst. For which Annual data entry completed</t>
  </si>
  <si>
    <t>No. of Inst. For which Monthly data entry completed</t>
  </si>
  <si>
    <t>May</t>
  </si>
  <si>
    <t>Jun</t>
  </si>
  <si>
    <t>Jul</t>
  </si>
  <si>
    <t>Aug</t>
  </si>
  <si>
    <t>Sep</t>
  </si>
  <si>
    <t>Oct</t>
  </si>
  <si>
    <t>Nov</t>
  </si>
  <si>
    <t xml:space="preserve">                                                                                                                                                                              </t>
  </si>
  <si>
    <t xml:space="preserve">Sl. </t>
  </si>
  <si>
    <t>Designation</t>
  </si>
  <si>
    <t>Working under MDMS</t>
  </si>
  <si>
    <t>State level</t>
  </si>
  <si>
    <t>District Level</t>
  </si>
  <si>
    <t>Block Level</t>
  </si>
  <si>
    <t>9</t>
  </si>
  <si>
    <t>10</t>
  </si>
  <si>
    <t>11</t>
  </si>
  <si>
    <t>Regular Employee</t>
  </si>
  <si>
    <t xml:space="preserve">District </t>
  </si>
  <si>
    <t xml:space="preserve">Action Taken by State Govt. </t>
  </si>
  <si>
    <t>Gender</t>
  </si>
  <si>
    <t>Caste</t>
  </si>
  <si>
    <t>community</t>
  </si>
  <si>
    <t>Serving by disadvantaged section</t>
  </si>
  <si>
    <t>Sitting Arrangement</t>
  </si>
  <si>
    <t xml:space="preserve">Total no. of cent. kitchen </t>
  </si>
  <si>
    <t>Physical details</t>
  </si>
  <si>
    <t>Financial details (Rs. in Lakh)</t>
  </si>
  <si>
    <t>No. of Institutions covered</t>
  </si>
  <si>
    <t>No. of CCH engaged at schools covered by centralised kitchen</t>
  </si>
  <si>
    <t xml:space="preserve">Honorarium paid to cooks working at centralized kitchen </t>
  </si>
  <si>
    <t>Honorarium paid to CCH at schools  covered by centralised kitchen</t>
  </si>
  <si>
    <t>Total honorarium paid  (col 9 + 10)</t>
  </si>
  <si>
    <t xml:space="preserve">Total no. of NGOs covering &gt; 20000 children </t>
  </si>
  <si>
    <t>Name of NGOs</t>
  </si>
  <si>
    <t>Total no. of institutions covered</t>
  </si>
  <si>
    <t>Total no. of children covered</t>
  </si>
  <si>
    <t>Maximum distance covered from Centralised Kitchen</t>
  </si>
  <si>
    <t>Foodgrain (in MT)</t>
  </si>
  <si>
    <t>Cooking cost (Rs in Lakh)</t>
  </si>
  <si>
    <t>Honorarium to CCH (Rs in Lakh)</t>
  </si>
  <si>
    <t>Transportation Assistance (Rs in Lakh)</t>
  </si>
  <si>
    <t>Released</t>
  </si>
  <si>
    <t>Utilization</t>
  </si>
  <si>
    <t>12</t>
  </si>
  <si>
    <t>13</t>
  </si>
  <si>
    <t>14</t>
  </si>
  <si>
    <t>15</t>
  </si>
  <si>
    <t>State(Yes/No) Give details</t>
  </si>
  <si>
    <t>District (Yes/No) Give details</t>
  </si>
  <si>
    <t>Block (Yes/No) Give details</t>
  </si>
  <si>
    <t>Dedicated Nodal Department for MDM</t>
  </si>
  <si>
    <t>Dedicated Nodal official for MDM</t>
  </si>
  <si>
    <t>Mode of receiving complaints</t>
  </si>
  <si>
    <r>
      <rPr>
        <b/>
        <sz val="7"/>
        <color indexed="8"/>
        <rFont val="Calibri"/>
        <family val="2"/>
      </rPr>
      <t xml:space="preserve">  </t>
    </r>
    <r>
      <rPr>
        <b/>
        <sz val="10"/>
        <color indexed="8"/>
        <rFont val="Calibri"/>
        <family val="2"/>
      </rPr>
      <t>Toll free number</t>
    </r>
  </si>
  <si>
    <r>
      <rPr>
        <b/>
        <sz val="7"/>
        <color indexed="8"/>
        <rFont val="Calibri"/>
        <family val="2"/>
      </rPr>
      <t xml:space="preserve">  </t>
    </r>
    <r>
      <rPr>
        <b/>
        <sz val="10"/>
        <color indexed="8"/>
        <rFont val="Calibri"/>
        <family val="2"/>
      </rPr>
      <t>Dedicated landline number</t>
    </r>
  </si>
  <si>
    <r>
      <rPr>
        <b/>
        <sz val="7"/>
        <color indexed="8"/>
        <rFont val="Calibri"/>
        <family val="2"/>
      </rPr>
      <t xml:space="preserve">  </t>
    </r>
    <r>
      <rPr>
        <b/>
        <sz val="10"/>
        <color indexed="8"/>
        <rFont val="Calibri"/>
        <family val="2"/>
      </rPr>
      <t>Call centre</t>
    </r>
  </si>
  <si>
    <r>
      <rPr>
        <b/>
        <sz val="7"/>
        <color indexed="8"/>
        <rFont val="Calibri"/>
        <family val="2"/>
      </rPr>
      <t xml:space="preserve">  </t>
    </r>
    <r>
      <rPr>
        <b/>
        <sz val="10"/>
        <color indexed="8"/>
        <rFont val="Calibri"/>
        <family val="2"/>
      </rPr>
      <t>Emails</t>
    </r>
  </si>
  <si>
    <r>
      <rPr>
        <b/>
        <sz val="7"/>
        <color indexed="8"/>
        <rFont val="Calibri"/>
        <family val="2"/>
      </rPr>
      <t xml:space="preserve">  </t>
    </r>
    <r>
      <rPr>
        <b/>
        <sz val="10"/>
        <color indexed="8"/>
        <rFont val="Calibri"/>
        <family val="2"/>
      </rPr>
      <t>Press news</t>
    </r>
  </si>
  <si>
    <r>
      <rPr>
        <b/>
        <sz val="7"/>
        <color indexed="8"/>
        <rFont val="Calibri"/>
        <family val="2"/>
      </rPr>
      <t xml:space="preserve">  </t>
    </r>
    <r>
      <rPr>
        <b/>
        <sz val="10"/>
        <color indexed="8"/>
        <rFont val="Calibri"/>
        <family val="2"/>
      </rPr>
      <t>Radio/T.V.</t>
    </r>
  </si>
  <si>
    <r>
      <rPr>
        <b/>
        <sz val="7"/>
        <color indexed="8"/>
        <rFont val="Calibri"/>
        <family val="2"/>
      </rPr>
      <t xml:space="preserve">  </t>
    </r>
    <r>
      <rPr>
        <b/>
        <sz val="10"/>
        <color indexed="8"/>
        <rFont val="Calibri"/>
        <family val="2"/>
      </rPr>
      <t>SMS</t>
    </r>
  </si>
  <si>
    <r>
      <rPr>
        <b/>
        <sz val="7"/>
        <color indexed="8"/>
        <rFont val="Calibri"/>
        <family val="2"/>
      </rPr>
      <t xml:space="preserve">  </t>
    </r>
    <r>
      <rPr>
        <b/>
        <sz val="10"/>
        <color indexed="8"/>
        <rFont val="Calibri"/>
        <family val="2"/>
      </rPr>
      <t>Postal system</t>
    </r>
  </si>
  <si>
    <t>Number of Complaints received and status of complaint</t>
  </si>
  <si>
    <t>Number of Complaints</t>
  </si>
  <si>
    <t>Year/Month  of receiving complaints</t>
  </si>
  <si>
    <t>Status of complaints</t>
  </si>
  <si>
    <t>Action taken</t>
  </si>
  <si>
    <t xml:space="preserve">Food Grain related issues </t>
  </si>
  <si>
    <t>Delay in Funds transfer</t>
  </si>
  <si>
    <t xml:space="preserve">Misappropriation of Funds </t>
  </si>
  <si>
    <t>Non payment of Honorarium to cook-cum-helpers</t>
  </si>
  <si>
    <t>Complaints against Centralized Kitchens/NGO/SHG</t>
  </si>
  <si>
    <t>Caste Discrimination</t>
  </si>
  <si>
    <t>Quality and Quantity of MDM</t>
  </si>
  <si>
    <t>Kitchen –cum-store</t>
  </si>
  <si>
    <t>Kitchen devices</t>
  </si>
  <si>
    <t xml:space="preserve">Mode of cooking /Fuel related </t>
  </si>
  <si>
    <t>Hygiene</t>
  </si>
  <si>
    <t>Harassment from Officials</t>
  </si>
  <si>
    <t xml:space="preserve">Non Distribution of medicines to children </t>
  </si>
  <si>
    <t>Corruption</t>
  </si>
  <si>
    <t xml:space="preserve">Inspection related </t>
  </si>
  <si>
    <t>Any untoward incident</t>
  </si>
  <si>
    <t>2014-15</t>
  </si>
  <si>
    <t>Free of cost</t>
  </si>
  <si>
    <t>Special Training Centers</t>
  </si>
  <si>
    <t>Total            (col 3+ 4+5+6)</t>
  </si>
  <si>
    <t>Total       (col. 8+9+ 10+11)</t>
  </si>
  <si>
    <t>Total       (col. 8+9+10+11)</t>
  </si>
  <si>
    <t>Table: AT-5 A</t>
  </si>
  <si>
    <t>Table: AT-5 C</t>
  </si>
  <si>
    <t>Table: AT-5 B</t>
  </si>
  <si>
    <r>
      <t xml:space="preserve">No. of working days </t>
    </r>
    <r>
      <rPr>
        <b/>
        <sz val="8"/>
        <color indexed="10"/>
        <rFont val="Arial"/>
        <family val="2"/>
      </rPr>
      <t xml:space="preserve">   </t>
    </r>
    <r>
      <rPr>
        <b/>
        <sz val="10"/>
        <color indexed="10"/>
        <rFont val="Arial"/>
        <family val="2"/>
      </rPr>
      <t xml:space="preserve">   </t>
    </r>
    <r>
      <rPr>
        <b/>
        <sz val="10"/>
        <rFont val="Arial"/>
        <family val="2"/>
      </rPr>
      <t xml:space="preserve">          </t>
    </r>
  </si>
  <si>
    <r>
      <t>No. of working days</t>
    </r>
    <r>
      <rPr>
        <b/>
        <sz val="8"/>
        <color indexed="10"/>
        <rFont val="Arial"/>
        <family val="2"/>
      </rPr>
      <t xml:space="preserve"> </t>
    </r>
    <r>
      <rPr>
        <b/>
        <sz val="10"/>
        <color indexed="10"/>
        <rFont val="Arial"/>
        <family val="2"/>
      </rPr>
      <t xml:space="preserve">   </t>
    </r>
    <r>
      <rPr>
        <b/>
        <sz val="10"/>
        <rFont val="Arial"/>
        <family val="2"/>
      </rPr>
      <t xml:space="preserve">          </t>
    </r>
  </si>
  <si>
    <t>**: includes unspent balance at State, District, Block and school level (including NGOs/Private Agencies).</t>
  </si>
  <si>
    <t>* Including Drought also, if applicable</t>
  </si>
  <si>
    <t xml:space="preserve">Closing Balance**                  (col.4+5-6)                         </t>
  </si>
  <si>
    <t xml:space="preserve">Closing Balance** (col.9+10-11)                         </t>
  </si>
  <si>
    <t xml:space="preserve">No. of Cook-cum-helpers approved by  PAB-MDM </t>
  </si>
  <si>
    <t xml:space="preserve">Cooking Cost Recieved                        </t>
  </si>
  <si>
    <t xml:space="preserve"> Recieved                        </t>
  </si>
  <si>
    <t>No. of CCH recieving honorarium through Bank Account</t>
  </si>
  <si>
    <t>2006-07</t>
  </si>
  <si>
    <t>2007-08</t>
  </si>
  <si>
    <t>2008-09</t>
  </si>
  <si>
    <t>2009-10</t>
  </si>
  <si>
    <t>2010-11</t>
  </si>
  <si>
    <t>2011-12</t>
  </si>
  <si>
    <t>2012-13</t>
  </si>
  <si>
    <t>Table: AT-11A</t>
  </si>
  <si>
    <t xml:space="preserve">Total no of Cook-cum-helper </t>
  </si>
  <si>
    <t>Name of NGO</t>
  </si>
  <si>
    <t>No. of Kitchens</t>
  </si>
  <si>
    <t>No. of institution covered</t>
  </si>
  <si>
    <t>SMC/VEC / WEC</t>
  </si>
  <si>
    <t>Name of Trust</t>
  </si>
  <si>
    <t>No. of SHG</t>
  </si>
  <si>
    <t>Total no. of Institutions</t>
  </si>
  <si>
    <t>Status</t>
  </si>
  <si>
    <t>No . of schools to be covered</t>
  </si>
  <si>
    <t>No. of IEC Activities</t>
  </si>
  <si>
    <t>Level</t>
  </si>
  <si>
    <t>District/ Block</t>
  </si>
  <si>
    <t>School</t>
  </si>
  <si>
    <t>Tools</t>
  </si>
  <si>
    <t>Audio Video</t>
  </si>
  <si>
    <t>Print</t>
  </si>
  <si>
    <t>Traditional (Nukkad Natak, Folk Songs, Rallies, Others)</t>
  </si>
  <si>
    <t>Expendituer Incurred (in Rs)</t>
  </si>
  <si>
    <t>`</t>
  </si>
  <si>
    <t>No. of schools having hand washing facilities</t>
  </si>
  <si>
    <t>Tap</t>
  </si>
  <si>
    <t>Hand pump</t>
  </si>
  <si>
    <t>Pond/ well/ Stream</t>
  </si>
  <si>
    <t>Teacher</t>
  </si>
  <si>
    <t>Community</t>
  </si>
  <si>
    <t>CCH</t>
  </si>
  <si>
    <t>2. a.</t>
  </si>
  <si>
    <t>Name of food items</t>
  </si>
  <si>
    <t>Pending bills of previous year</t>
  </si>
  <si>
    <t xml:space="preserve">Name of Organization/ Institute for conducting social audit </t>
  </si>
  <si>
    <t>Completed (Yes/ No)</t>
  </si>
  <si>
    <t xml:space="preserve">In Progress (Training/ conduct at school/ public hearing)  </t>
  </si>
  <si>
    <t>Not yet started</t>
  </si>
  <si>
    <t>Action Taken by State Govt. on findings</t>
  </si>
  <si>
    <t>Total Exp.     (in Rs)</t>
  </si>
  <si>
    <t xml:space="preserve">State functionaries </t>
  </si>
  <si>
    <t xml:space="preserve">Source of information </t>
  </si>
  <si>
    <t xml:space="preserve">Media </t>
  </si>
  <si>
    <t>Social Audit Report</t>
  </si>
  <si>
    <t>Number of complaints on discrimination on</t>
  </si>
  <si>
    <t xml:space="preserve">Parent/Children/Community </t>
  </si>
  <si>
    <t>Total (col 6+7) *</t>
  </si>
  <si>
    <t>Nature of Complaints</t>
  </si>
  <si>
    <t>No. of CCH having bank account</t>
  </si>
  <si>
    <t>Quantity</t>
  </si>
  <si>
    <t>Cost (in Rs.)</t>
  </si>
  <si>
    <t>Frequency</t>
  </si>
  <si>
    <t>1. A - Honorarium to Cook cum helpers (per month):</t>
  </si>
  <si>
    <t xml:space="preserve">Special Training Centers : Special Training Centre under SSA, Education Gaurantee Scheme center, Alternative and Innovative Education and NCLP schools </t>
  </si>
  <si>
    <t xml:space="preserve">     of Labour Department. </t>
  </si>
  <si>
    <t xml:space="preserve">              of Labour Department. </t>
  </si>
  <si>
    <t>Table: AT-5 D</t>
  </si>
  <si>
    <t>Reasons for Less payment Col. (7-9)</t>
  </si>
  <si>
    <t>Table: AT-6C</t>
  </si>
  <si>
    <t>Table AT - 8A : UTILIZATION OF CENTRAL ASSISTANCE TOWARDS HONORARIUM TO COOK-CUM-HELPERS (Upper Primary classes VI-VIII)</t>
  </si>
  <si>
    <t>Rate  of Transportation Assistance (Per MT)</t>
  </si>
  <si>
    <t xml:space="preserve">Table: AT-11 : Sanction and Utilisation of Central assistance towards construction of Kitchen-cum-store (Primary &amp; Upper Primary,Classes I-VIII) </t>
  </si>
  <si>
    <t xml:space="preserve">Table: AT-11A : Sanction and Utilisation of Central assistance towards construction of Kitchen-cum-store (Primary &amp; Upper Primary,Classes I-VIII) </t>
  </si>
  <si>
    <t xml:space="preserve">Table: AT-12  : Sanction and Utilisation of Central assistance towards procurement of Kitchen Devices (Primary &amp; Upper Primary,Classes I-VIII) </t>
  </si>
  <si>
    <t>*Coarse Grains</t>
  </si>
  <si>
    <t>PAB Approval for CCH</t>
  </si>
  <si>
    <t>*No. of additional cooks required over and above PAB Approval</t>
  </si>
  <si>
    <t>No. of Primary Institutions</t>
  </si>
  <si>
    <t>No. of SMCs formed</t>
  </si>
  <si>
    <t>No. of Schools monitored by SMCs</t>
  </si>
  <si>
    <t>No. of Upper Primary Institutions</t>
  </si>
  <si>
    <t>Table: AT-18 : Formation of School Management Committee (SMC) at School Level for Monitoring the Scheme</t>
  </si>
  <si>
    <t>Table: AT-19 : Responsibility of Implementation</t>
  </si>
  <si>
    <t>Table: AT-19</t>
  </si>
  <si>
    <t>Weekly Iron &amp; Folic Acid Supplementation (WIFS)</t>
  </si>
  <si>
    <t>No. of CCH engaged at Cent. Kitchen</t>
  </si>
  <si>
    <t>* Total number of cook-cum-helpers can not exceed the norms for engagement of cook-cum-helpers.</t>
  </si>
  <si>
    <t>Multi tap</t>
  </si>
  <si>
    <t>Type of hand washing facilities (number of schools)</t>
  </si>
  <si>
    <t>Plinth Area 1 (20sq Mtr)</t>
  </si>
  <si>
    <t>Plinth Area 2 (24 sq Mtr)</t>
  </si>
  <si>
    <t>Plinth Area 3 (28 sq Mtr)</t>
  </si>
  <si>
    <t>Plinth Area 4 (32 sq Mtr)</t>
  </si>
  <si>
    <t>Total outlay (in Rs)</t>
  </si>
  <si>
    <t>Gen. Col. 3-Col.15</t>
  </si>
  <si>
    <t>SC.  Col. 4-Col.16</t>
  </si>
  <si>
    <t>ST.  Col. 5-Col.17</t>
  </si>
  <si>
    <t>Total Col. 19+Col.20+Col.21</t>
  </si>
  <si>
    <t>(Rs. In  Lakh)</t>
  </si>
  <si>
    <t>Total sanctioned</t>
  </si>
  <si>
    <t>Additional Food Items (per child)</t>
  </si>
  <si>
    <t>Contractual/Part time worker</t>
  </si>
  <si>
    <t>Full meal in lieu of MDM</t>
  </si>
  <si>
    <t>Children benefitted</t>
  </si>
  <si>
    <t>Meals served</t>
  </si>
  <si>
    <t>Name of the items</t>
  </si>
  <si>
    <t>In kind</t>
  </si>
  <si>
    <t>In any other form</t>
  </si>
  <si>
    <t>Additional Food Item</t>
  </si>
  <si>
    <t>Value
(In Rs)</t>
  </si>
  <si>
    <t xml:space="preserve">No. of schools received contribution </t>
  </si>
  <si>
    <t>2016-17</t>
  </si>
  <si>
    <t xml:space="preserve">No. of CCHs engaged  </t>
  </si>
  <si>
    <t xml:space="preserve">No. of CCHs engaged </t>
  </si>
  <si>
    <t xml:space="preserve">Procured (C) </t>
  </si>
  <si>
    <t>Table: AT-12 A</t>
  </si>
  <si>
    <t>Anticipated No. of working days for NCLP schools</t>
  </si>
  <si>
    <t xml:space="preserve">Cooking Cost </t>
  </si>
  <si>
    <t>Mid Day Meal Scheme</t>
  </si>
  <si>
    <t xml:space="preserve">Number of institutions </t>
  </si>
  <si>
    <t xml:space="preserve">Meals not served </t>
  </si>
  <si>
    <t>No. of working days</t>
  </si>
  <si>
    <t xml:space="preserve">Number of children </t>
  </si>
  <si>
    <t>Whether allowance is paid to children</t>
  </si>
  <si>
    <t xml:space="preserve">Foodgrains (Wheat/Rice/Coarse grain) </t>
  </si>
  <si>
    <t xml:space="preserve">Table: AT-12 A : Sanction and Utilisation of Central assistance towards replacement of Kitchen Devices  </t>
  </si>
  <si>
    <t xml:space="preserve">Proposed number of children  </t>
  </si>
  <si>
    <t>Note : State may indicate their plinth area and size of the kitchen-cum-stores if they have any other plinth area than mentioned in the table.</t>
  </si>
  <si>
    <t xml:space="preserve">No. of schools covered </t>
  </si>
  <si>
    <t xml:space="preserve">No. of children covered </t>
  </si>
  <si>
    <t>Health Check -ups carried out</t>
  </si>
  <si>
    <t>Mode of cooking (No. of Schools)</t>
  </si>
  <si>
    <t xml:space="preserve">LPG </t>
  </si>
  <si>
    <t>Solar cooker</t>
  </si>
  <si>
    <t>Fire wood</t>
  </si>
  <si>
    <t>Tasting of food (number of schools)</t>
  </si>
  <si>
    <t>Parents</t>
  </si>
  <si>
    <t xml:space="preserve">Name of the Accredited / Recognised lab engaged for testing </t>
  </si>
  <si>
    <t xml:space="preserve">Collected </t>
  </si>
  <si>
    <t>Tested</t>
  </si>
  <si>
    <t>Meeting norms</t>
  </si>
  <si>
    <t>Below norms</t>
  </si>
  <si>
    <t xml:space="preserve">Number of samples </t>
  </si>
  <si>
    <t>Result (No. of samples)</t>
  </si>
  <si>
    <t xml:space="preserve">Number of </t>
  </si>
  <si>
    <t>Schools inspected by Govt. officials</t>
  </si>
  <si>
    <t>Meetings of District level committee headed by the senior most Member of Parliament of Loksabha</t>
  </si>
  <si>
    <t>Meetings of District Steering cum Monitoring committee headed by District Megistrate</t>
  </si>
  <si>
    <t>Table: AT-10 A</t>
  </si>
  <si>
    <t>2017-18</t>
  </si>
  <si>
    <t>2015-16</t>
  </si>
  <si>
    <t>Constructed through convergence</t>
  </si>
  <si>
    <t>Procured through convergence</t>
  </si>
  <si>
    <t>Table AT- 13: Details of mode of cooking</t>
  </si>
  <si>
    <t>Table AT-13</t>
  </si>
  <si>
    <t>Table AT -14 : Quality, Safety and Hygiene</t>
  </si>
  <si>
    <t>Table: AT- 14</t>
  </si>
  <si>
    <t>Table AT -14 A : Testing of Food Samples by accredited labs</t>
  </si>
  <si>
    <t>Table: AT- 14 A</t>
  </si>
  <si>
    <t>Table AT -15 : Contribution by community in form of  Tithi Bhojan or any other similar practice</t>
  </si>
  <si>
    <t>Table: AT- 15</t>
  </si>
  <si>
    <t>Table AT -16 : Interuptions in serving of MDM and MDM allowance paid to children</t>
  </si>
  <si>
    <t>Table: AT- 16</t>
  </si>
  <si>
    <t>Table AT 21 :Details of engagement and apportionment of honorarium to cook cum helpers (CCH) between schools and centralized kitchen.</t>
  </si>
  <si>
    <t>Table - AT - 21</t>
  </si>
  <si>
    <t>Table AT -22 :Information on NGOs covering more than 20000 children, if any</t>
  </si>
  <si>
    <t>Table: AT- 22</t>
  </si>
  <si>
    <t>Table-AT- 23</t>
  </si>
  <si>
    <t>Table AT - 24 : Details of discrimination of any kind in MDMS</t>
  </si>
  <si>
    <t>Table - AT - 24</t>
  </si>
  <si>
    <t>Table AT- 25: Details of Grievance Redressal cell</t>
  </si>
  <si>
    <t>Table: AT- 25</t>
  </si>
  <si>
    <t>Table: AT-26</t>
  </si>
  <si>
    <t>Table: AT-26 A</t>
  </si>
  <si>
    <t>Table: AT-27</t>
  </si>
  <si>
    <t>Table: AT-27 A</t>
  </si>
  <si>
    <t>Table: AT-27 B</t>
  </si>
  <si>
    <t>Table: AT-28</t>
  </si>
  <si>
    <t xml:space="preserve">Table: AT-28 A </t>
  </si>
  <si>
    <t>Table: AT-29</t>
  </si>
  <si>
    <t>Table: AT-30</t>
  </si>
  <si>
    <t>Table: AT-2A</t>
  </si>
  <si>
    <t>No. of schools having parents roaster</t>
  </si>
  <si>
    <t>No. of schools having tasting register</t>
  </si>
  <si>
    <t xml:space="preserve">Table: AT-20 : Information on Cooking Agencies </t>
  </si>
  <si>
    <t xml:space="preserve">Table: AT-20 </t>
  </si>
  <si>
    <t>No. of Inst. For which daily data transferred to central server</t>
  </si>
  <si>
    <t>Table-AT- 23 A</t>
  </si>
  <si>
    <t>11 = 5+6+9+10</t>
  </si>
  <si>
    <t>Table AT -10 C :Details of IEC Activities</t>
  </si>
  <si>
    <t>Table - AT - 10 C</t>
  </si>
  <si>
    <t>Table: AT 10 D - Manpower dedicated for MDMS</t>
  </si>
  <si>
    <t>Table-AT- 10D</t>
  </si>
  <si>
    <t>Table: AT-31</t>
  </si>
  <si>
    <t>Contents</t>
  </si>
  <si>
    <t>Table No.</t>
  </si>
  <si>
    <t>Particulars</t>
  </si>
  <si>
    <t>AT- 1</t>
  </si>
  <si>
    <t>AT - 2</t>
  </si>
  <si>
    <t>AT - 2 A</t>
  </si>
  <si>
    <t>AT - 3</t>
  </si>
  <si>
    <t>AT- 3 A</t>
  </si>
  <si>
    <t>AT- 3 B</t>
  </si>
  <si>
    <t>AT-3 C</t>
  </si>
  <si>
    <t>AT - 4</t>
  </si>
  <si>
    <t>AT - 4 A</t>
  </si>
  <si>
    <t>Enrolment vis-a-vis availed for MDM  (Upper Primary, Classes VI - VIII)</t>
  </si>
  <si>
    <t>AT - 5</t>
  </si>
  <si>
    <t>AT - 5 A</t>
  </si>
  <si>
    <t>AT - 5 B</t>
  </si>
  <si>
    <t>AT - 5 C</t>
  </si>
  <si>
    <t>AT - 5 D</t>
  </si>
  <si>
    <t>AT - 6</t>
  </si>
  <si>
    <t>AT - 6 A</t>
  </si>
  <si>
    <t>AT - 6 B</t>
  </si>
  <si>
    <t>AT - 6 C</t>
  </si>
  <si>
    <t>AT - 7</t>
  </si>
  <si>
    <t>AT - 7 A</t>
  </si>
  <si>
    <t>AT - 8</t>
  </si>
  <si>
    <t>UTILIZATION OF CENTRAL ASSISTANCE TOWARDS HONORARIUM TO COOK-CUM-HELPERS (Primary classes I-V)</t>
  </si>
  <si>
    <t>AT - 8 A</t>
  </si>
  <si>
    <t>UTILIZATION OF CENTRAL ASSISTANCE TOWARDS HONORARIUM TO COOK-CUM-HELPERS (Upper Primary classes VI-VIII)</t>
  </si>
  <si>
    <t>AT - 9</t>
  </si>
  <si>
    <t>AT - 10</t>
  </si>
  <si>
    <t>AT - 10 A</t>
  </si>
  <si>
    <t>AT - 10 B</t>
  </si>
  <si>
    <t xml:space="preserve">Details of Social Audit </t>
  </si>
  <si>
    <t>AT - 10 C</t>
  </si>
  <si>
    <t>Details of IEC Activities</t>
  </si>
  <si>
    <t>AT - 10 D</t>
  </si>
  <si>
    <t>Manpower dedicated for MDMS</t>
  </si>
  <si>
    <t>AT - 11</t>
  </si>
  <si>
    <t xml:space="preserve">Sanction and Utilisation of Central assistance towards construction of Kitchen-cum-store (Primary &amp; Upper Primary,Classes I-VIII) </t>
  </si>
  <si>
    <t>AT - 11 A</t>
  </si>
  <si>
    <t>AT - 12</t>
  </si>
  <si>
    <t xml:space="preserve">Sanction and Utilisation of Central assistance towards procurement of Kitchen Devices (Primary &amp; Upper Primary,Classes I-VIII) </t>
  </si>
  <si>
    <t>AT - 12 A</t>
  </si>
  <si>
    <t>Sanction and Utilisation of Central assistance towards replacement of Kitchen Devices</t>
  </si>
  <si>
    <t>AT - 13</t>
  </si>
  <si>
    <t>Details of mode of cooking</t>
  </si>
  <si>
    <t>AT - 14</t>
  </si>
  <si>
    <t>Quality, Safety and Hygiene</t>
  </si>
  <si>
    <t>AT - 14 A</t>
  </si>
  <si>
    <t>Testing of Food Samples</t>
  </si>
  <si>
    <t>AT - 15</t>
  </si>
  <si>
    <t>Contribution by community in form of  Tithi Bhojan or any other similar practice</t>
  </si>
  <si>
    <t>AT - 16</t>
  </si>
  <si>
    <t>Interuptions in serving of MDM and MDM allowance paid to children</t>
  </si>
  <si>
    <t>AT - 17</t>
  </si>
  <si>
    <t>AT - 18</t>
  </si>
  <si>
    <t>Formation of School Management Committee (SMC) at School Level for Monitoring the Scheme</t>
  </si>
  <si>
    <t>AT - 19</t>
  </si>
  <si>
    <t>Responsibility of Implementation</t>
  </si>
  <si>
    <t>AT - 20</t>
  </si>
  <si>
    <t xml:space="preserve">Information on Cooking Agencies </t>
  </si>
  <si>
    <t>AT - 21</t>
  </si>
  <si>
    <t>Details of engagement and apportionment of honorarium to cook cum helpers (CCH) between schools and centralized kitchen.</t>
  </si>
  <si>
    <t>AT - 22</t>
  </si>
  <si>
    <t>Information on NGOs covering more than 20000 children, if any</t>
  </si>
  <si>
    <t>AT - 23</t>
  </si>
  <si>
    <t>AT - 23 A</t>
  </si>
  <si>
    <t>AT - 24</t>
  </si>
  <si>
    <t>Details of discrimination of any kind in MDMS</t>
  </si>
  <si>
    <t>AT - 25</t>
  </si>
  <si>
    <t>Details of Grievance Redressal cell</t>
  </si>
  <si>
    <t>AT - 26</t>
  </si>
  <si>
    <t>Number of School Working Days (Primary,Classes I-V) for 2017-18</t>
  </si>
  <si>
    <t>AT - 26 A</t>
  </si>
  <si>
    <t>AT - 27</t>
  </si>
  <si>
    <t>AT - 27 A</t>
  </si>
  <si>
    <t>AT - 27 B</t>
  </si>
  <si>
    <t>AT - 27 C</t>
  </si>
  <si>
    <t>AT - 27 D</t>
  </si>
  <si>
    <t>AT - 28</t>
  </si>
  <si>
    <t>AT - 28 A</t>
  </si>
  <si>
    <t>AT - 29</t>
  </si>
  <si>
    <t>AT - 30</t>
  </si>
  <si>
    <t>AT - 31</t>
  </si>
  <si>
    <t>Annual Work Plan and Budget 2018-19</t>
  </si>
  <si>
    <t>Table: AT-1: GENERAL INFORMATION for 2017-18</t>
  </si>
  <si>
    <t>Table: AT-2 :  Details of  Provisions  in the State Budget 2017-18</t>
  </si>
  <si>
    <t>Table: AT-2A : Releasing of Funds from State to Directorate / Authority / District / Block / School level for 2017-18</t>
  </si>
  <si>
    <t>Table AT-3: No. of Institutions in the State vis a vis Institutions serving MDM during 2017-18</t>
  </si>
  <si>
    <t>Table: AT-3A: No. of Institutions covered  (Primary, Classes I-V)  during 2017-18</t>
  </si>
  <si>
    <t>Table: AT-3B: No. of Institutions covered (Upper Primary with Primary, Classes I-VIII) during 2017-18</t>
  </si>
  <si>
    <t>Table: AT-3C: No. of Institutions covered (Upper Primary without Primary, Classes VI-VIII) during 2017-18</t>
  </si>
  <si>
    <t>Table: AT-4: Enrolment vis-à-vis availed for MDM  (Primary,Classes I- V) during 2017-18</t>
  </si>
  <si>
    <t>Enrolment (As on 30.09.2017)</t>
  </si>
  <si>
    <t>During 01.04.17 to 31.12.17</t>
  </si>
  <si>
    <t>Table: AT-4A: Enrolment vis-a-vis availed for MDM  (Upper Primary, Classes VI - VIII) 2017-18</t>
  </si>
  <si>
    <t>Table: AT-5:  PAB-MDM Approval vs. PERFORMANCE (Primary, Classes I - V) during 2017-18</t>
  </si>
  <si>
    <t>MDM-PAB Approval for 2017-18</t>
  </si>
  <si>
    <r>
      <t xml:space="preserve">No. of working days </t>
    </r>
    <r>
      <rPr>
        <b/>
        <sz val="8"/>
        <rFont val="Arial"/>
        <family val="2"/>
      </rPr>
      <t xml:space="preserve">(During 01.04.17 to 31.12.17)     </t>
    </r>
    <r>
      <rPr>
        <b/>
        <sz val="10"/>
        <rFont val="Arial"/>
        <family val="2"/>
      </rPr>
      <t xml:space="preserve">             </t>
    </r>
  </si>
  <si>
    <t>MDM-PAB Approval for2017-18</t>
  </si>
  <si>
    <t>Table: AT-5 C:  PAB-MDM Approval vs. PERFORMANCE (Primary, Classes I - V) during 2017-18 - Drought</t>
  </si>
  <si>
    <t>Table: AT-5 D:  PAB-MDM Approval vs. PERFORMANCE (Upper Primary, Classes VI to VIII) during 2017-18 - Drought</t>
  </si>
  <si>
    <t>Gross Allocation for the  FY 2017-18</t>
  </si>
  <si>
    <t>Opening Balance as on 01.4.17</t>
  </si>
  <si>
    <t>Opening Balance as on 01.04.17</t>
  </si>
  <si>
    <t>Table: AT-6B: PAYMENT OF COST OF FOOD GRAINS TO FCI (Primary and Upper Primary Classes I-VIII) during2017-18</t>
  </si>
  <si>
    <t>Allocation for cost of foodgrains for 2017-18</t>
  </si>
  <si>
    <t>Table: AT-6C: Utilisation of foodgrains (Coarse Grain) during 2017-18</t>
  </si>
  <si>
    <t xml:space="preserve">Allocation for 2017-18                                </t>
  </si>
  <si>
    <t xml:space="preserve">Opening Balance as on 01.04.2017                                     </t>
  </si>
  <si>
    <t>Allocation for 2017-18</t>
  </si>
  <si>
    <t>Opening Balance as on 01.04.2017</t>
  </si>
  <si>
    <t>Allocation for FY 2017-18</t>
  </si>
  <si>
    <t>Table: AT-9 : Utilisation of Central Assitance towards Transportation Assistance (Primary &amp; Upper Primary,Classes I-VIII) during 2017-18</t>
  </si>
  <si>
    <t>Opening balance as on 01.04.17</t>
  </si>
  <si>
    <t>Table: AT-10 :  Utilisation of Central Assistance towards MME  (Primary &amp; Upper Primary,Classes I-VIII) during 2017-18</t>
  </si>
  <si>
    <t>Allocation for  2017-18</t>
  </si>
  <si>
    <t>Table: AT-10 A : Details of Meetings at district level during 2017-18</t>
  </si>
  <si>
    <t xml:space="preserve">Table AT - 10 B : Details of Social Audit during 2017-18 </t>
  </si>
  <si>
    <t>Annual Work Plan and Budget  2018-19</t>
  </si>
  <si>
    <t>*Total sanctioned during 2006-07  to 2017-18</t>
  </si>
  <si>
    <t>*Total sanction during 2006-07 to 2017-18</t>
  </si>
  <si>
    <t>Annual Work Plan and Budget2018-19</t>
  </si>
  <si>
    <t>Table: AT-17 : Coverage under Rashtriya Bal Swasthya Karykram (School Health Programme) - 2017-18</t>
  </si>
  <si>
    <t>Table AT - 23 Annual and Monthly data entry status in MDM-MIS during 2017-18</t>
  </si>
  <si>
    <t>Annual Work Plan &amp; Budget 2018-19</t>
  </si>
  <si>
    <t xml:space="preserve">Mid Day Meal Scheme </t>
  </si>
  <si>
    <t>Table AT - 23 A- Implementation of Automated Monitoring System  during 2017-18</t>
  </si>
  <si>
    <t>Kitchen devices sanctioned during 2006-07 to 2017-18 under MDM</t>
  </si>
  <si>
    <t>Table: AT-5 A:  PAB-MDM Approval vs. PERFORMANCE (Upper Primary, Classes VI to VIII) during 2017-18</t>
  </si>
  <si>
    <t>Table: AT-5 B:  PAB-MDM Approval vs. PERFORMANCE - STC (NCLP Schools) during 2017-18</t>
  </si>
  <si>
    <t xml:space="preserve">Average number of children availed MDM </t>
  </si>
  <si>
    <t>Table: AT- 4B</t>
  </si>
  <si>
    <t xml:space="preserve">Table AT-4B: Information on Aadhaar Enrolment </t>
  </si>
  <si>
    <t>Total Enrolment</t>
  </si>
  <si>
    <t>Number of children having Aadhaar</t>
  </si>
  <si>
    <t>Number of children applied for Aadhaar</t>
  </si>
  <si>
    <t xml:space="preserve">Number of children without Aadhaar </t>
  </si>
  <si>
    <t>Number of proxy names deleted</t>
  </si>
  <si>
    <t>Table: AT- 10 E</t>
  </si>
  <si>
    <t>Table AT-10 E: Information on Kitchen Gardens</t>
  </si>
  <si>
    <t>Total no.  of institutions</t>
  </si>
  <si>
    <t>Total institutions where setting up of kitchen garden is possible</t>
  </si>
  <si>
    <t>No. of institutions already having kitchen gardens</t>
  </si>
  <si>
    <t>No. of institutions where setting up of kitchen garden is in progress</t>
  </si>
  <si>
    <t>No. of institutions where setting up of kitchen garden is proposed during 2018-19</t>
  </si>
  <si>
    <t>Amount paid to children (in Rs)</t>
  </si>
  <si>
    <t>Foodgrains provided to children (in MT)</t>
  </si>
  <si>
    <t>Covered through centralised kitchen</t>
  </si>
  <si>
    <t>Proposals for 2018-19</t>
  </si>
  <si>
    <t>Table: AT-26 : Number of School Working Days (Primary,Classes I-V) for 2018-19</t>
  </si>
  <si>
    <t>April,18</t>
  </si>
  <si>
    <t>May,18</t>
  </si>
  <si>
    <t>June,18</t>
  </si>
  <si>
    <t>July,18</t>
  </si>
  <si>
    <t>August,18</t>
  </si>
  <si>
    <t>September,18</t>
  </si>
  <si>
    <t>October,18</t>
  </si>
  <si>
    <t>November,18</t>
  </si>
  <si>
    <t>December,18</t>
  </si>
  <si>
    <t>January,19</t>
  </si>
  <si>
    <t>February,19</t>
  </si>
  <si>
    <t>March,19</t>
  </si>
  <si>
    <t>Table: AT-26A : Number of School Working Days (Upper Primary,Classes VI-VIII) for 2018-19</t>
  </si>
  <si>
    <t>Requirement of Pulses (in MTs)</t>
  </si>
  <si>
    <t>Pulse 1 (name)</t>
  </si>
  <si>
    <t>Pulse 2 (name)</t>
  </si>
  <si>
    <t>Pulse 3 (name)</t>
  </si>
  <si>
    <t>Pulse 4 (name)</t>
  </si>
  <si>
    <t>Pulse 5 (name)</t>
  </si>
  <si>
    <t>Table: AT-27: Proposal for coverage of children and working days  for 2018-19 (Primary Classes, I-V)</t>
  </si>
  <si>
    <t>Table: AT-27C : Proposal for coverage of children and working days  for Primary (Classes I-V) in Drought affected areas  during 2018-19</t>
  </si>
  <si>
    <t>Table: AT-27 A: Proposal for coverage of children and working days  for 2018-19 (Upper Primary,Classes VI-VIII)</t>
  </si>
  <si>
    <t>Table: AT-27 B: Proposal for coverage of children for NCLP Schools during 2018-19</t>
  </si>
  <si>
    <t>Table: AT-27C</t>
  </si>
  <si>
    <t>Table: AT-28: Requirement of kitchen-cum-stores in the Primary and Upper Primary schools for the year 2018-19</t>
  </si>
  <si>
    <t>Table: AT-28 A: Requirement of kitchen cum stores as per Plinth Area Norm in the Primary and Upper Primary schools for the year 2018-19</t>
  </si>
  <si>
    <t>Table: AT-29 : Requirement of Kitchen Devices during 2018-19 in Primary &amp; Upper Primary Schools</t>
  </si>
  <si>
    <t>Table: AT 30 :    Requirement of Cook cum Helpers for 2018-19</t>
  </si>
  <si>
    <t>Maximum number of institutions for which daily data transferred during the month</t>
  </si>
  <si>
    <t>Table: AT-6: Utilisation of foodgrains  (Primary, Classes I-V) during 2017-18</t>
  </si>
  <si>
    <t xml:space="preserve">Closing Balance*                 (col.4+5-6)                         </t>
  </si>
  <si>
    <t xml:space="preserve">Closing Balance*  (col.9+10-11)                         </t>
  </si>
  <si>
    <t>*: includes unspent balance at State, District, Block and school level (including NGOs/Private Agencies).</t>
  </si>
  <si>
    <t xml:space="preserve">Closing Balance*                  (col.4+5-6)                         </t>
  </si>
  <si>
    <t xml:space="preserve">Closing Balance* (col.9+10-11)                         </t>
  </si>
  <si>
    <t>Table: AT-6A: Utilisation of foodgrains  (Upper Primary, Classes VI-VIII) during 2017-18</t>
  </si>
  <si>
    <t>* State</t>
  </si>
  <si>
    <t>*State</t>
  </si>
  <si>
    <t xml:space="preserve">*State (col.7+10-13) </t>
  </si>
  <si>
    <t>*state share includes funds as well as monetary value of the commodities supplied by the State/UT</t>
  </si>
  <si>
    <t>Table: AT-7: Utilisation of Cooking Cost (Primary, Classes I-V) during 2017-18</t>
  </si>
  <si>
    <t>Table: AT-7A: Utilisation of Cooking cost (Upper Primary Classes, VI-VIII) for 2017-18</t>
  </si>
  <si>
    <t>* state share includes funds as well as monetary value of the commodities supplied by the State/UT</t>
  </si>
  <si>
    <t>Table - AT - 10 B</t>
  </si>
  <si>
    <t>*Total Sanction during 2012-13 to 2017-18</t>
  </si>
  <si>
    <t>Table: AT-27 D : Proposal for coverage of children and working days  for Upper Primary (Classes VI-VIII) in Drought affected areas  during 2018-19</t>
  </si>
  <si>
    <t>Table: AT-27 D</t>
  </si>
  <si>
    <t>Kitchen-cum-store sanctioned during 2006-07 to 2017-18</t>
  </si>
  <si>
    <t>Total No. of Cook-cum-helpers required in drought affected areas, if any</t>
  </si>
  <si>
    <t>Table: AT- 32</t>
  </si>
  <si>
    <t>Table: AT-32:  PAB-MDM Approval vs. PERFORMANCE (Primary Classes I to V) during 2017-18 - Drought</t>
  </si>
  <si>
    <t>Foodgrains</t>
  </si>
  <si>
    <t xml:space="preserve">Hon. to cook-cum-helpers </t>
  </si>
  <si>
    <t>Allocation</t>
  </si>
  <si>
    <t>Utilisation</t>
  </si>
  <si>
    <t>Allocation (Centre +State)</t>
  </si>
  <si>
    <t>Utilisation (Centre +State)</t>
  </si>
  <si>
    <t>Table: AT-32A</t>
  </si>
  <si>
    <t>Table: AT-32 A:  PAB-MDM Approval vs. PERFORMANCE (Upper Primary, Classes VI to VIII) during 2017-18 - Drought</t>
  </si>
  <si>
    <t>Information on Kitchen Garden</t>
  </si>
  <si>
    <t xml:space="preserve">AT - 10 E </t>
  </si>
  <si>
    <t>AT - 4 B</t>
  </si>
  <si>
    <t>Information on Aadhaar Enrolment</t>
  </si>
  <si>
    <t>AT - 32</t>
  </si>
  <si>
    <t>PAB-MDM Approval vs. PERFORMANCE (Primary Classes I to V) during 2017-18 - Drought</t>
  </si>
  <si>
    <t>AT - 32 A</t>
  </si>
  <si>
    <t>PAB-MDM Approval vs. PERFORMANCE (Upper Primary, Classes VI to VIII) during 2017-18 - Drought</t>
  </si>
  <si>
    <t>GENERAL INFORMATION for 2017-18</t>
  </si>
  <si>
    <t>Details of  Provisions  in the State Budget 2017-18</t>
  </si>
  <si>
    <t>Releasing of Funds from State to Directorate / Authority / District / Block / School level for 2017-18</t>
  </si>
  <si>
    <t>No. of Institutions in the State vis a vis Institutions serving MDM during 2017-18</t>
  </si>
  <si>
    <t>No. of Institutions covered  (Primary, Classes I-V)  during 2017-18</t>
  </si>
  <si>
    <t>No. of Institutions covered (Upper Primary with Primary, Classes I-VIII) during 2017-18</t>
  </si>
  <si>
    <t>No. of Institutions covered (Upper Primary without Primary, Classes VI-VIII) during 2017-18</t>
  </si>
  <si>
    <t>Enrolment vis-à-vis availed for MDM  (Primary,Classes I- V) during 2017-18</t>
  </si>
  <si>
    <t>PAB-MDM Approval vs. PERFORMANCE (Primary, Classes I - V) during 2017-18</t>
  </si>
  <si>
    <t>PAB-MDM Approval vs. PERFORMANCE (Upper Primary, Classes VI to VIII) during 2017-18</t>
  </si>
  <si>
    <t>PAB-MDM Approval vs. PERFORMANCE NCLP Schools during 2017-18</t>
  </si>
  <si>
    <t>PAB-MDM Approval vs. PERFORMANCE (Primary, Classes I - V) during 2017-18 - Drought</t>
  </si>
  <si>
    <t>Utilisation of foodgrains  (Primary, Classes I-V) during 2017-18</t>
  </si>
  <si>
    <t>Utilisation of foodgrains  (Upper Primary, Classes VI-VIII) during 2017-18</t>
  </si>
  <si>
    <t>PAYMENT OF COST OF FOOD GRAINS TO FCI (Primary and Upper Primary Classes I-VIII) during 2017-18</t>
  </si>
  <si>
    <t>Utilisation of foodgrains (Coarse Grain) during 2017-18</t>
  </si>
  <si>
    <t>Utilisation of Cooking Cost (Primary, Classes I-V) during 2017-18</t>
  </si>
  <si>
    <t>Utilisation of Cooking cost (Upper Primary Classes, VI-VIII) for 2017-18</t>
  </si>
  <si>
    <t>Utilisation of Central Assitance towards Transportation Assistance (Primary &amp; Upper Primary,Classes I-VIII) during 2017-18</t>
  </si>
  <si>
    <t>Utilisation of Central Assistance towards MME  (Primary &amp; Upper Primary,Classes I-VIII) during 2017-18</t>
  </si>
  <si>
    <t>Details of Meetings at district level during 2017-18</t>
  </si>
  <si>
    <t>Coverage under Rashtriya Bal Swasthya Karykram (School Health Programme) - 2017-18</t>
  </si>
  <si>
    <t>Annual and Monthly data entry status in MDM-MIS during 2017-18</t>
  </si>
  <si>
    <t>Implementation of Automated Monitoring System  during 2017-18</t>
  </si>
  <si>
    <t>Number of School Working Days (Upper Primary,Classes VI-VIII) for 2018-19</t>
  </si>
  <si>
    <t>Proposal for coverage of children and working days  for 2018-19  (Primary Classes, I-V)</t>
  </si>
  <si>
    <t>Proposal for coverage of children and working days  for 2018-19  (Upper Primary,Classes VI-VIII)</t>
  </si>
  <si>
    <t>Proposal for coverage of children for NCLP Schools during 2018-19</t>
  </si>
  <si>
    <t>Proposal for coverage of children and working days  for Primary (Classes I-V) in Drought affected areas  during 2018-19</t>
  </si>
  <si>
    <t>Proposal for coverage of children and working days  for  Upper Primary (Classes VI-VIII)in Drought affected areas  during 2018-19</t>
  </si>
  <si>
    <t>Requirement of kitchen-cum-stores in the Primary and Upper Primary schools for the year 2018-19</t>
  </si>
  <si>
    <t>Requirement of kitchen cum stores as per Plinth Area Norm in the Primary and Upper Primary schools for the year 2018-19</t>
  </si>
  <si>
    <t>Requirement of Kitchen Devices during 2018-19 in Primary &amp; Upper Primary Schools</t>
  </si>
  <si>
    <t>Requirement of Cook cum Helpers for 2018-19</t>
  </si>
  <si>
    <t>Budget Provision for the Year 2018-19</t>
  </si>
  <si>
    <t>Secretary  (Education)</t>
  </si>
  <si>
    <t>Government  of Himachal Pradesh</t>
  </si>
  <si>
    <t xml:space="preserve">        (Signature)</t>
  </si>
  <si>
    <t xml:space="preserve">       (Signature)</t>
  </si>
  <si>
    <t xml:space="preserve">      (Signature)</t>
  </si>
  <si>
    <t xml:space="preserve">         (Signature)</t>
  </si>
  <si>
    <t>Bilaspur</t>
  </si>
  <si>
    <t>Chamba</t>
  </si>
  <si>
    <t>Hamirpur</t>
  </si>
  <si>
    <t>Kangra</t>
  </si>
  <si>
    <t>Kinnaur</t>
  </si>
  <si>
    <t>Kullu</t>
  </si>
  <si>
    <t>Lahaul &amp; Spiti</t>
  </si>
  <si>
    <t>Mandi</t>
  </si>
  <si>
    <t>Shimla</t>
  </si>
  <si>
    <t>Sirmour</t>
  </si>
  <si>
    <t>Solan</t>
  </si>
  <si>
    <t>Una</t>
  </si>
  <si>
    <t xml:space="preserve">Honorarium  to Cook-cum-Helpers is being paid @ Rs. Rs.1500/ per month per Cook-cum-Helpers for 10 academic months. </t>
  </si>
  <si>
    <t xml:space="preserve">No additional items are provided in the state. </t>
  </si>
  <si>
    <t xml:space="preserve">01-07-2016 to  onward </t>
  </si>
  <si>
    <t>2018-19</t>
  </si>
  <si>
    <t>Balance of 2nd Instalment</t>
  </si>
  <si>
    <t>22-05-2017</t>
  </si>
  <si>
    <t>14-08-2017</t>
  </si>
  <si>
    <t>15-12-2017</t>
  </si>
  <si>
    <t>Funds are directly e- transfer to Blocks</t>
  </si>
  <si>
    <t>N.A.</t>
  </si>
  <si>
    <t>30-08-2017</t>
  </si>
  <si>
    <t>30-12-2017</t>
  </si>
  <si>
    <t>31-5-2017</t>
  </si>
  <si>
    <t>Nil</t>
  </si>
  <si>
    <t>NA</t>
  </si>
  <si>
    <t xml:space="preserve">Implementaion of Mid Day Meal Scheme is reviewed  in the  meetings held at  Block level. But  no information has been received  from districts regarding conducting of  these meetings at District Level during this period.To conduct these meetings  regularly D.O.  have been issued by the  Secretary Education to all the Deputy Commissioners of the State. </t>
  </si>
  <si>
    <t>i</t>
  </si>
  <si>
    <t>Nodal Officer</t>
  </si>
  <si>
    <t>ii</t>
  </si>
  <si>
    <t>Ministerial Staff</t>
  </si>
  <si>
    <t>State Project Co-ordinator</t>
  </si>
  <si>
    <t>Out Sourced basis</t>
  </si>
  <si>
    <t>District Co-ordinator</t>
  </si>
  <si>
    <t>Data Entry Operator</t>
  </si>
  <si>
    <t>State Project Manager</t>
  </si>
  <si>
    <t>Assistant  Project Manager</t>
  </si>
  <si>
    <t>iii</t>
  </si>
  <si>
    <t>iv</t>
  </si>
  <si>
    <t>v</t>
  </si>
  <si>
    <t xml:space="preserve"> An amount of Rs. 54.30 lakhs (9029.70+Rs. 54.30= Total  Rs. 9084.00 lakhs) as state share was also released to the construting agency,  which is also being utilized. </t>
  </si>
  <si>
    <t>NABL Lab Punjab Mohali</t>
  </si>
  <si>
    <t>Proposed for the year 2018-19</t>
  </si>
  <si>
    <t xml:space="preserve">27-04-2017   </t>
  </si>
  <si>
    <t xml:space="preserve">25-07-2017   </t>
  </si>
  <si>
    <t xml:space="preserve">28-11-2017     </t>
  </si>
  <si>
    <t xml:space="preserve">29-12-2017   </t>
  </si>
  <si>
    <t>E- Transfer</t>
  </si>
  <si>
    <t xml:space="preserve"> Elementary Education</t>
  </si>
  <si>
    <t>Nodal Officer(MDM)</t>
  </si>
  <si>
    <t xml:space="preserve">Deputy Director Elementary Education </t>
  </si>
  <si>
    <t>Block Elementary Education  Officer</t>
  </si>
  <si>
    <t>18001808007 at State level</t>
  </si>
  <si>
    <t>1772806044 &amp; 01772811044</t>
  </si>
  <si>
    <t>Yes</t>
  </si>
  <si>
    <t>Pulse 1 (Masoor)</t>
  </si>
  <si>
    <t>Pulse 2 (Moog)</t>
  </si>
  <si>
    <t>Pulse 3 (Urade)</t>
  </si>
  <si>
    <t>Pulse 4 (Dal Channa)</t>
  </si>
  <si>
    <t>Pulse 5 (Rajmah)</t>
  </si>
  <si>
    <t>Pulse6 (White Channa)</t>
  </si>
  <si>
    <t>Note</t>
  </si>
  <si>
    <t>Note:-</t>
  </si>
  <si>
    <t xml:space="preserve">The number of schools in column 9 have been incresed from 980 to 1089 after the re- conciliation with A.G. H.P. and accordingly an amount of Rs.54.44 lakhs for 1089 schools under ST component has been  contra credit in the name of HRD D/O  School Education &amp; Literacy New Delhi. </t>
  </si>
  <si>
    <t>Total Enrolment (As on 30.09.2017)</t>
  </si>
  <si>
    <t>State : Himachal Pradesh</t>
  </si>
  <si>
    <t>Pulse 7 (Black Channa)</t>
  </si>
  <si>
    <t>Pulse 7(Black Channa)</t>
  </si>
  <si>
    <t>Engaged in 2017-18</t>
  </si>
  <si>
    <t>22-01-2018</t>
  </si>
  <si>
    <t>Requirement of funds for Foodgrains (Rs. in lakhs)</t>
  </si>
  <si>
    <t>Requirement of Cooking Assistance (Rs. in lakh)</t>
  </si>
  <si>
    <t xml:space="preserve">***Requirement of Transport Assistance                           (Rs. in lakh) </t>
  </si>
  <si>
    <r>
      <t xml:space="preserve">Total  </t>
    </r>
    <r>
      <rPr>
        <b/>
        <i/>
        <sz val="10"/>
        <rFont val="Arial"/>
        <family val="2"/>
      </rPr>
      <t xml:space="preserve"> </t>
    </r>
  </si>
  <si>
    <t xml:space="preserve"># Rice </t>
  </si>
  <si>
    <t xml:space="preserve">## Wheat </t>
  </si>
  <si>
    <t>Coarse Grains</t>
  </si>
  <si>
    <t xml:space="preserve">$Central share   </t>
  </si>
  <si>
    <t xml:space="preserve">**State </t>
  </si>
  <si>
    <t xml:space="preserve"> Principal Secretary (Education) to the</t>
  </si>
  <si>
    <t>Government of Himachal Pradesh</t>
  </si>
  <si>
    <t xml:space="preserve">       Seal:</t>
  </si>
  <si>
    <t>Table: AT-33</t>
  </si>
  <si>
    <t>Table: AT-33A</t>
  </si>
  <si>
    <t>19-02-2018</t>
  </si>
  <si>
    <t>During 01.04.17 to 31.03.2018</t>
  </si>
  <si>
    <t>(For the Period 01.4.17 to 31.03.2018)</t>
  </si>
  <si>
    <t xml:space="preserve">Total Unspent Balance as on 31.03.2018   </t>
  </si>
  <si>
    <t xml:space="preserve">Total Unspent Balance as on 31.03.2018                                            </t>
  </si>
  <si>
    <t>Unspent Balance as on 31.03.2018</t>
  </si>
  <si>
    <r>
      <t xml:space="preserve">Unspent Balance as on 31.03.2018  [Col. 4+ Col.5+Col.6 -Col.8] </t>
    </r>
    <r>
      <rPr>
        <sz val="10"/>
        <rFont val="Arial"/>
        <family val="2"/>
      </rPr>
      <t xml:space="preserve"> </t>
    </r>
  </si>
  <si>
    <t>(For the Period 01.04.17 to 31.03.2018)</t>
  </si>
  <si>
    <t>Unspent balance as on 31.03.18               [Col: (4+5)-7]</t>
  </si>
  <si>
    <t xml:space="preserve">Gram Panchayat </t>
  </si>
  <si>
    <t xml:space="preserve">Social audit of Mid Day is being conducted in the Gram Sabha meeting. </t>
  </si>
  <si>
    <t>Meals served  were  as per norms</t>
  </si>
  <si>
    <t xml:space="preserve">Any one of the teachers/ Mothers of stake holders / CCH and SMC Members taste the meals before serving to the students. </t>
  </si>
  <si>
    <t>The  testing report of the Lab has been shared with GOI, MHRD.</t>
  </si>
  <si>
    <t>N A</t>
  </si>
  <si>
    <t>Yes (11 Districts )</t>
  </si>
  <si>
    <r>
      <t xml:space="preserve">The GOI has sanctioned 14959 Kitchen-cum-store. 88 have been constructed in convergence with SSA. The total number sanctioned kitchen cum-stores is 15047. The construction  has not been  started in respect of 165 kitchen cum stores due to non availability of land, schools are running in rented or rent free accomodation and court cases. </t>
    </r>
    <r>
      <rPr>
        <b/>
        <sz val="11"/>
        <rFont val="Calibri"/>
        <family val="2"/>
        <scheme val="minor"/>
      </rPr>
      <t xml:space="preserve">There is an inbuilt provision  under Sarva Shiksha Abhiyan to construct kitchen-cum-store in new schools. Hence the  state will not require any additionl kitchen-cum-store in the year 2018-19.  </t>
    </r>
    <r>
      <rPr>
        <b/>
        <sz val="11"/>
        <color theme="1"/>
        <rFont val="Calibri"/>
        <family val="2"/>
        <scheme val="minor"/>
      </rPr>
      <t>It is requested  to consider the proposal of SSA for construction of  building  for new school in which there is already provision of kitchen-cum-store.</t>
    </r>
  </si>
  <si>
    <t>Budget Released till 31.03.2018</t>
  </si>
  <si>
    <t>Date____________</t>
  </si>
  <si>
    <t>Date________</t>
  </si>
  <si>
    <t xml:space="preserve">                               Secretary  (Education)</t>
  </si>
  <si>
    <t xml:space="preserve">                   Government  of Himachal Pradesh</t>
  </si>
  <si>
    <t xml:space="preserve">                              Seal:</t>
  </si>
  <si>
    <r>
      <t xml:space="preserve">No. of working days </t>
    </r>
    <r>
      <rPr>
        <b/>
        <sz val="8"/>
        <rFont val="Arial"/>
        <family val="2"/>
      </rPr>
      <t xml:space="preserve">(During 01.04.17 to 31.03.208)     </t>
    </r>
    <r>
      <rPr>
        <b/>
        <sz val="10"/>
        <rFont val="Arial"/>
        <family val="2"/>
      </rPr>
      <t xml:space="preserve">             </t>
    </r>
  </si>
  <si>
    <t xml:space="preserve">No. of working days (During 01.04.17 to 31.03.2018)                  </t>
  </si>
  <si>
    <t>NIL</t>
  </si>
  <si>
    <t xml:space="preserve">            (Signature)</t>
  </si>
  <si>
    <t xml:space="preserve">     Secretary  (Education)</t>
  </si>
  <si>
    <t>Table: AT-31 : Budget Provision for the Year 2018-19</t>
  </si>
  <si>
    <t>Apr, 2017</t>
  </si>
  <si>
    <t>Dec, 2017</t>
  </si>
  <si>
    <t>Jan, 2018</t>
  </si>
  <si>
    <t>Feb</t>
  </si>
  <si>
    <t>Mar</t>
  </si>
  <si>
    <t>Apr,  2017</t>
  </si>
  <si>
    <t>Dec,  2017</t>
  </si>
  <si>
    <t>Jan,  2018</t>
  </si>
  <si>
    <t xml:space="preserve">  </t>
  </si>
  <si>
    <t xml:space="preserve">    (Signature)</t>
  </si>
  <si>
    <t xml:space="preserve">   (Signature)</t>
  </si>
  <si>
    <t xml:space="preserve">                                     (Signature)</t>
  </si>
  <si>
    <t>August, 2017 &amp; Dec. 2017.</t>
  </si>
  <si>
    <t>Table: AT-27 A: Proposal for coverage of children and working days  for 2018-19  (Upper Primary,Classes VI-VIII)</t>
  </si>
  <si>
    <t>Central Assistance Received from GOI</t>
  </si>
  <si>
    <t>Resolved</t>
  </si>
  <si>
    <t>Table: AT- 10 F</t>
  </si>
  <si>
    <t>Table AT-10 F: Information on Drinking water facilites</t>
  </si>
  <si>
    <t>State / UT:  Himachal Pradesh</t>
  </si>
  <si>
    <t>Total Schools</t>
  </si>
  <si>
    <t>Schools having drinking water facilities</t>
  </si>
  <si>
    <t>Schools having safe drinking water facilities</t>
  </si>
  <si>
    <t>Number of Schools having facility of water filtration</t>
  </si>
  <si>
    <t>Types of filtration* used (number of schools)</t>
  </si>
  <si>
    <t>Any Innovation for purification of water</t>
  </si>
  <si>
    <t>Source of Funds used</t>
  </si>
  <si>
    <t>Membrane technology Purification</t>
  </si>
  <si>
    <t>UV purification or e-boiling</t>
  </si>
  <si>
    <t>Candle filter purifier</t>
  </si>
  <si>
    <t>Activated carbon filter purifier</t>
  </si>
  <si>
    <t>CSR</t>
  </si>
  <si>
    <t>Donations etc.</t>
  </si>
  <si>
    <t>RO</t>
  </si>
  <si>
    <t>UF</t>
  </si>
  <si>
    <t>Lahual &amp; spiti</t>
  </si>
  <si>
    <t>Sirmaur</t>
  </si>
  <si>
    <t xml:space="preserve">Secretary of the Nodal Department </t>
  </si>
  <si>
    <t xml:space="preserve"> Government/UT Administration of 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</si>
</sst>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9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b/>
      <i/>
      <u/>
      <sz val="12"/>
      <name val="Arial"/>
      <family val="2"/>
    </font>
    <font>
      <b/>
      <sz val="14"/>
      <name val="Arial"/>
      <family val="2"/>
    </font>
    <font>
      <b/>
      <u/>
      <sz val="12"/>
      <name val="Arial"/>
      <family val="2"/>
    </font>
    <font>
      <b/>
      <sz val="12"/>
      <name val="Arial"/>
      <family val="2"/>
    </font>
    <font>
      <sz val="10"/>
      <name val="Arial"/>
      <family val="2"/>
    </font>
    <font>
      <b/>
      <u/>
      <sz val="10"/>
      <name val="Arial"/>
      <family val="2"/>
    </font>
    <font>
      <sz val="8"/>
      <name val="Arial"/>
      <family val="2"/>
    </font>
    <font>
      <i/>
      <sz val="10"/>
      <name val="Arial"/>
      <family val="2"/>
    </font>
    <font>
      <b/>
      <sz val="16"/>
      <name val="Arial"/>
      <family val="2"/>
    </font>
    <font>
      <sz val="12"/>
      <name val="Arial"/>
      <family val="2"/>
    </font>
    <font>
      <sz val="11"/>
      <name val="Arial"/>
      <family val="2"/>
    </font>
    <font>
      <b/>
      <i/>
      <u/>
      <sz val="10"/>
      <name val="Arial"/>
      <family val="2"/>
    </font>
    <font>
      <b/>
      <sz val="11"/>
      <name val="Arial"/>
      <family val="2"/>
    </font>
    <font>
      <b/>
      <u/>
      <sz val="11"/>
      <name val="Arial"/>
      <family val="2"/>
    </font>
    <font>
      <b/>
      <i/>
      <sz val="10"/>
      <name val="Arial"/>
      <family val="2"/>
    </font>
    <font>
      <b/>
      <sz val="11"/>
      <color indexed="8"/>
      <name val="Calibri"/>
      <family val="2"/>
    </font>
    <font>
      <sz val="11"/>
      <color indexed="8"/>
      <name val="Arial"/>
      <family val="2"/>
    </font>
    <font>
      <b/>
      <sz val="11"/>
      <color indexed="8"/>
      <name val="Arial"/>
      <family val="2"/>
    </font>
    <font>
      <b/>
      <sz val="12"/>
      <color indexed="8"/>
      <name val="Arial"/>
      <family val="2"/>
    </font>
    <font>
      <b/>
      <sz val="10"/>
      <color indexed="8"/>
      <name val="Arial"/>
      <family val="2"/>
    </font>
    <font>
      <b/>
      <u/>
      <sz val="12"/>
      <color indexed="8"/>
      <name val="Arial"/>
      <family val="2"/>
    </font>
    <font>
      <b/>
      <i/>
      <sz val="11"/>
      <color indexed="8"/>
      <name val="Calibri"/>
      <family val="2"/>
    </font>
    <font>
      <b/>
      <i/>
      <sz val="11"/>
      <name val="Arial"/>
      <family val="2"/>
    </font>
    <font>
      <i/>
      <sz val="11"/>
      <name val="Arial"/>
      <family val="2"/>
    </font>
    <font>
      <b/>
      <i/>
      <sz val="10"/>
      <color indexed="8"/>
      <name val="Arial"/>
      <family val="2"/>
    </font>
    <font>
      <b/>
      <i/>
      <sz val="11"/>
      <color indexed="8"/>
      <name val="Arial"/>
      <family val="2"/>
    </font>
    <font>
      <b/>
      <u/>
      <sz val="14"/>
      <color indexed="8"/>
      <name val="Arial"/>
      <family val="2"/>
    </font>
    <font>
      <b/>
      <sz val="10"/>
      <color indexed="8"/>
      <name val="Calibri"/>
      <family val="2"/>
    </font>
    <font>
      <i/>
      <u/>
      <sz val="11"/>
      <name val="Arial"/>
      <family val="2"/>
    </font>
    <font>
      <b/>
      <sz val="12"/>
      <name val="Trebuchet MS"/>
      <family val="2"/>
    </font>
    <font>
      <b/>
      <sz val="16"/>
      <name val="Trebuchet MS"/>
      <family val="2"/>
    </font>
    <font>
      <sz val="10"/>
      <name val="Trebuchet MS"/>
      <family val="2"/>
    </font>
    <font>
      <b/>
      <sz val="10"/>
      <name val="Trebuchet MS"/>
      <family val="2"/>
    </font>
    <font>
      <b/>
      <i/>
      <sz val="10"/>
      <name val="Trebuchet MS"/>
      <family val="2"/>
    </font>
    <font>
      <b/>
      <sz val="7"/>
      <color indexed="8"/>
      <name val="Calibri"/>
      <family val="2"/>
    </font>
    <font>
      <b/>
      <sz val="10"/>
      <color indexed="10"/>
      <name val="Arial"/>
      <family val="2"/>
    </font>
    <font>
      <b/>
      <sz val="8"/>
      <color indexed="10"/>
      <name val="Arial"/>
      <family val="2"/>
    </font>
    <font>
      <b/>
      <i/>
      <sz val="12"/>
      <name val="Trebuchet MS"/>
      <family val="2"/>
    </font>
    <font>
      <b/>
      <sz val="8"/>
      <name val="Arial"/>
      <family val="2"/>
    </font>
    <font>
      <sz val="36"/>
      <name val="Arial"/>
      <family val="2"/>
    </font>
    <font>
      <sz val="28"/>
      <name val="Arial"/>
      <family val="2"/>
    </font>
    <font>
      <sz val="11"/>
      <color theme="1"/>
      <name val="Calibri"/>
      <family val="2"/>
      <scheme val="minor"/>
    </font>
    <font>
      <b/>
      <sz val="11"/>
      <color theme="1"/>
      <name val="Calibri"/>
      <family val="2"/>
      <scheme val="minor"/>
    </font>
    <font>
      <b/>
      <i/>
      <sz val="11"/>
      <color theme="1"/>
      <name val="Calibri"/>
      <family val="2"/>
      <scheme val="minor"/>
    </font>
    <font>
      <b/>
      <sz val="9"/>
      <color theme="1"/>
      <name val="Calibri"/>
      <family val="2"/>
      <scheme val="minor"/>
    </font>
    <font>
      <b/>
      <sz val="16"/>
      <color theme="1"/>
      <name val="Calibri"/>
      <family val="2"/>
      <scheme val="minor"/>
    </font>
    <font>
      <b/>
      <sz val="11"/>
      <color theme="1"/>
      <name val="Cambria"/>
      <family val="1"/>
      <scheme val="major"/>
    </font>
    <font>
      <b/>
      <i/>
      <sz val="10"/>
      <color theme="1"/>
      <name val="Cambria"/>
      <family val="1"/>
      <scheme val="major"/>
    </font>
    <font>
      <sz val="10"/>
      <color theme="1"/>
      <name val="Cambria"/>
      <family val="1"/>
      <scheme val="major"/>
    </font>
    <font>
      <b/>
      <i/>
      <sz val="10"/>
      <color theme="1"/>
      <name val="Calibri"/>
      <family val="2"/>
      <scheme val="minor"/>
    </font>
    <font>
      <b/>
      <sz val="14"/>
      <color theme="1"/>
      <name val="Calibri"/>
      <family val="2"/>
      <scheme val="minor"/>
    </font>
    <font>
      <b/>
      <sz val="12"/>
      <color theme="1"/>
      <name val="Calibri"/>
      <family val="2"/>
      <scheme val="minor"/>
    </font>
    <font>
      <b/>
      <sz val="10"/>
      <color theme="1"/>
      <name val="Calibri"/>
      <family val="2"/>
      <scheme val="minor"/>
    </font>
    <font>
      <sz val="10"/>
      <color rgb="FFFF0000"/>
      <name val="Arial"/>
      <family val="2"/>
    </font>
    <font>
      <b/>
      <sz val="10"/>
      <color theme="1"/>
      <name val="Cambria"/>
      <family val="1"/>
      <scheme val="major"/>
    </font>
    <font>
      <sz val="10"/>
      <name val="Calibri"/>
      <family val="2"/>
      <scheme val="minor"/>
    </font>
    <font>
      <sz val="11"/>
      <color rgb="FFFF0000"/>
      <name val="Arial"/>
      <family val="2"/>
    </font>
    <font>
      <sz val="14"/>
      <name val="Arial"/>
      <family val="2"/>
    </font>
    <font>
      <b/>
      <sz val="11"/>
      <name val="Calibri"/>
      <family val="2"/>
      <scheme val="minor"/>
    </font>
    <font>
      <sz val="10"/>
      <name val="Arial Unicode MS"/>
      <family val="2"/>
    </font>
    <font>
      <b/>
      <sz val="10"/>
      <color rgb="FFFF0000"/>
      <name val="Arial"/>
      <family val="2"/>
    </font>
    <font>
      <b/>
      <sz val="11"/>
      <color rgb="FFFF0000"/>
      <name val="Arial"/>
      <family val="2"/>
    </font>
    <font>
      <b/>
      <sz val="10"/>
      <name val="Calibri"/>
      <family val="2"/>
      <scheme val="minor"/>
    </font>
    <font>
      <sz val="11"/>
      <color theme="1"/>
      <name val="Arial"/>
      <family val="2"/>
    </font>
    <font>
      <b/>
      <sz val="11"/>
      <color theme="1"/>
      <name val="Arial"/>
      <family val="2"/>
    </font>
    <font>
      <sz val="9"/>
      <name val="Arial"/>
      <family val="2"/>
    </font>
    <font>
      <sz val="11"/>
      <name val="Calibri"/>
      <family val="2"/>
      <scheme val="minor"/>
    </font>
    <font>
      <sz val="16"/>
      <name val="Arial"/>
      <family val="2"/>
    </font>
    <font>
      <i/>
      <sz val="10"/>
      <name val="Trebuchet MS"/>
      <family val="2"/>
    </font>
    <font>
      <sz val="10"/>
      <color rgb="FF000000"/>
      <name val="Arial"/>
      <family val="2"/>
    </font>
    <font>
      <b/>
      <sz val="11"/>
      <color theme="1"/>
      <name val="Calibri"/>
      <family val="2"/>
    </font>
    <font>
      <b/>
      <sz val="10"/>
      <name val="Arial Unicode MS"/>
      <family val="2"/>
    </font>
    <font>
      <b/>
      <sz val="9"/>
      <name val="Arial"/>
      <family val="2"/>
    </font>
    <font>
      <i/>
      <sz val="12"/>
      <color theme="1"/>
      <name val="Cambria"/>
      <family val="1"/>
      <scheme val="major"/>
    </font>
    <font>
      <i/>
      <sz val="11"/>
      <color theme="1"/>
      <name val="Calibri"/>
      <family val="2"/>
      <scheme val="minor"/>
    </font>
    <font>
      <i/>
      <sz val="10"/>
      <color theme="1"/>
      <name val="Cambria"/>
      <family val="1"/>
      <scheme val="major"/>
    </font>
    <font>
      <sz val="10"/>
      <color theme="1"/>
      <name val="Arial"/>
      <family val="2"/>
    </font>
    <font>
      <sz val="10"/>
      <color theme="1"/>
      <name val="Times New Roman"/>
      <family val="1"/>
    </font>
    <font>
      <sz val="11"/>
      <color theme="1"/>
      <name val="Times New Roman"/>
      <family val="1"/>
    </font>
    <font>
      <sz val="10"/>
      <color theme="1"/>
      <name val="Bookman Old Style"/>
      <family val="1"/>
    </font>
    <font>
      <b/>
      <sz val="10"/>
      <color theme="1"/>
      <name val="Bookman Old Style"/>
      <family val="1"/>
    </font>
    <font>
      <sz val="10"/>
      <name val="Arial"/>
      <family val="2"/>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9" tint="0.59999389629810485"/>
        <bgColor indexed="64"/>
      </patternFill>
    </fill>
    <fill>
      <patternFill patternType="solid">
        <fgColor rgb="FF00B0F0"/>
        <bgColor indexed="64"/>
      </patternFill>
    </fill>
    <fill>
      <patternFill patternType="solid">
        <fgColor theme="2"/>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right style="thin">
        <color indexed="64"/>
      </right>
      <top/>
      <bottom/>
      <diagonal/>
    </border>
  </borders>
  <cellStyleXfs count="7">
    <xf numFmtId="0" fontId="0" fillId="0" borderId="0"/>
    <xf numFmtId="0" fontId="49" fillId="0" borderId="0"/>
    <xf numFmtId="0" fontId="12" fillId="0" borderId="0"/>
    <xf numFmtId="0" fontId="12" fillId="0" borderId="0"/>
    <xf numFmtId="0" fontId="12" fillId="0" borderId="0"/>
    <xf numFmtId="0" fontId="6" fillId="0" borderId="0"/>
    <xf numFmtId="9" fontId="89" fillId="0" borderId="0" applyFont="0" applyFill="0" applyBorder="0" applyAlignment="0" applyProtection="0"/>
  </cellStyleXfs>
  <cellXfs count="1137">
    <xf numFmtId="0" fontId="0" fillId="0" borderId="0" xfId="0"/>
    <xf numFmtId="0" fontId="7" fillId="0" borderId="0" xfId="0" applyFont="1" applyAlignment="1">
      <alignment horizontal="center"/>
    </xf>
    <xf numFmtId="0" fontId="7" fillId="0" borderId="1" xfId="0" applyFont="1" applyBorder="1" applyAlignment="1">
      <alignment horizontal="center" vertical="top" wrapText="1"/>
    </xf>
    <xf numFmtId="0" fontId="7" fillId="0" borderId="2" xfId="0" applyFont="1" applyBorder="1" applyAlignment="1">
      <alignment horizontal="center"/>
    </xf>
    <xf numFmtId="0" fontId="7" fillId="0" borderId="3" xfId="0" applyFont="1" applyBorder="1" applyAlignment="1">
      <alignment horizontal="center" vertical="top" wrapText="1"/>
    </xf>
    <xf numFmtId="0" fontId="7" fillId="0" borderId="2" xfId="0" applyFont="1" applyBorder="1" applyAlignment="1">
      <alignment horizontal="center" vertical="top" wrapText="1"/>
    </xf>
    <xf numFmtId="0" fontId="7" fillId="0" borderId="4" xfId="0" applyFont="1" applyBorder="1" applyAlignment="1">
      <alignment horizontal="center" vertical="top" wrapText="1"/>
    </xf>
    <xf numFmtId="0" fontId="7" fillId="0" borderId="5" xfId="0" applyFont="1" applyBorder="1" applyAlignment="1">
      <alignment horizontal="center" vertical="top" wrapText="1"/>
    </xf>
    <xf numFmtId="0" fontId="0" fillId="0" borderId="2" xfId="0" applyBorder="1" applyAlignment="1">
      <alignment horizontal="center"/>
    </xf>
    <xf numFmtId="0" fontId="0" fillId="0" borderId="2" xfId="0" applyBorder="1"/>
    <xf numFmtId="0" fontId="0" fillId="0" borderId="4" xfId="0" applyBorder="1"/>
    <xf numFmtId="0" fontId="0" fillId="0" borderId="0" xfId="0" applyFill="1" applyBorder="1" applyAlignment="1">
      <alignment horizontal="left"/>
    </xf>
    <xf numFmtId="0" fontId="7" fillId="0" borderId="0" xfId="0" applyFont="1" applyBorder="1" applyAlignment="1">
      <alignment horizontal="center"/>
    </xf>
    <xf numFmtId="0" fontId="0" fillId="0" borderId="0" xfId="0" applyBorder="1"/>
    <xf numFmtId="0" fontId="11" fillId="0" borderId="0" xfId="0" applyFont="1"/>
    <xf numFmtId="0" fontId="7" fillId="0" borderId="0" xfId="0" applyFont="1"/>
    <xf numFmtId="0" fontId="12" fillId="0" borderId="0" xfId="0" applyFont="1"/>
    <xf numFmtId="0" fontId="7" fillId="0" borderId="0" xfId="0" applyFont="1" applyBorder="1" applyAlignment="1">
      <alignment horizontal="right"/>
    </xf>
    <xf numFmtId="0" fontId="12" fillId="0" borderId="2" xfId="0" applyFont="1" applyBorder="1" applyAlignment="1">
      <alignment horizontal="center"/>
    </xf>
    <xf numFmtId="0" fontId="12" fillId="0" borderId="2" xfId="0" applyFont="1" applyBorder="1"/>
    <xf numFmtId="0" fontId="12" fillId="0" borderId="0" xfId="0" applyFont="1" applyFill="1" applyBorder="1" applyAlignment="1">
      <alignment horizontal="left"/>
    </xf>
    <xf numFmtId="0" fontId="12" fillId="0" borderId="0" xfId="0" applyFont="1" applyBorder="1"/>
    <xf numFmtId="0" fontId="14" fillId="0" borderId="0" xfId="0" applyFont="1" applyAlignment="1">
      <alignment horizontal="center"/>
    </xf>
    <xf numFmtId="0" fontId="14" fillId="0" borderId="0" xfId="0" applyFont="1" applyBorder="1" applyAlignment="1">
      <alignment horizontal="center"/>
    </xf>
    <xf numFmtId="0" fontId="12" fillId="0" borderId="0" xfId="0" applyFont="1" applyBorder="1" applyAlignment="1">
      <alignment horizontal="left"/>
    </xf>
    <xf numFmtId="0" fontId="7" fillId="0" borderId="6" xfId="0" applyFont="1" applyFill="1" applyBorder="1" applyAlignment="1">
      <alignment horizontal="center" vertical="top" wrapText="1"/>
    </xf>
    <xf numFmtId="0" fontId="7" fillId="0" borderId="2" xfId="0" applyFont="1" applyFill="1" applyBorder="1" applyAlignment="1">
      <alignment horizontal="center" vertical="top" wrapText="1"/>
    </xf>
    <xf numFmtId="0" fontId="12" fillId="0" borderId="5" xfId="0" applyFont="1" applyBorder="1"/>
    <xf numFmtId="0" fontId="12" fillId="0" borderId="6" xfId="0" applyFont="1" applyBorder="1"/>
    <xf numFmtId="0" fontId="7" fillId="0" borderId="2" xfId="0" applyFont="1" applyBorder="1"/>
    <xf numFmtId="0" fontId="7" fillId="0" borderId="0" xfId="0" applyFont="1" applyBorder="1"/>
    <xf numFmtId="0" fontId="7" fillId="0" borderId="0" xfId="0" applyFont="1" applyAlignment="1">
      <alignment horizontal="left"/>
    </xf>
    <xf numFmtId="0" fontId="7" fillId="0" borderId="0" xfId="0" applyFont="1" applyAlignment="1">
      <alignment horizontal="right"/>
    </xf>
    <xf numFmtId="0" fontId="7" fillId="0" borderId="1" xfId="0" applyFont="1" applyFill="1" applyBorder="1" applyAlignment="1">
      <alignment horizontal="center" vertical="top" wrapText="1"/>
    </xf>
    <xf numFmtId="0" fontId="12" fillId="0" borderId="0" xfId="0" applyFont="1" applyBorder="1" applyAlignment="1">
      <alignment vertical="top"/>
    </xf>
    <xf numFmtId="0" fontId="7" fillId="0" borderId="0" xfId="0" applyFont="1" applyAlignment="1"/>
    <xf numFmtId="0" fontId="12" fillId="0" borderId="0" xfId="0" applyFont="1" applyAlignment="1">
      <alignment vertical="top" wrapText="1"/>
    </xf>
    <xf numFmtId="0" fontId="12" fillId="0" borderId="2" xfId="0" applyFont="1" applyBorder="1" applyAlignment="1">
      <alignment vertical="top" wrapText="1"/>
    </xf>
    <xf numFmtId="0" fontId="7" fillId="0" borderId="2" xfId="0" applyFont="1" applyBorder="1" applyAlignment="1">
      <alignment vertical="top" wrapText="1"/>
    </xf>
    <xf numFmtId="0" fontId="11" fillId="0" borderId="0" xfId="0" applyFont="1" applyAlignment="1">
      <alignment horizontal="center"/>
    </xf>
    <xf numFmtId="0" fontId="8" fillId="0" borderId="0" xfId="0" applyFont="1" applyAlignment="1">
      <alignment horizontal="right"/>
    </xf>
    <xf numFmtId="0" fontId="12" fillId="0" borderId="0" xfId="0" applyFont="1" applyBorder="1" applyAlignment="1">
      <alignment horizontal="left" wrapText="1"/>
    </xf>
    <xf numFmtId="0" fontId="8" fillId="0" borderId="0" xfId="0" applyFont="1" applyAlignment="1"/>
    <xf numFmtId="0" fontId="16" fillId="0" borderId="0" xfId="0" applyFont="1" applyAlignment="1"/>
    <xf numFmtId="0" fontId="17" fillId="0" borderId="0" xfId="0" applyFont="1" applyAlignment="1"/>
    <xf numFmtId="0" fontId="10" fillId="0" borderId="0" xfId="0" applyFont="1" applyAlignment="1">
      <alignment horizontal="center" wrapText="1"/>
    </xf>
    <xf numFmtId="0" fontId="10" fillId="0" borderId="0" xfId="0" applyFont="1" applyAlignment="1">
      <alignment horizontal="center"/>
    </xf>
    <xf numFmtId="0" fontId="19" fillId="0" borderId="0" xfId="0" applyFont="1" applyAlignment="1">
      <alignment horizontal="right"/>
    </xf>
    <xf numFmtId="0" fontId="18" fillId="0" borderId="0" xfId="0" applyFont="1"/>
    <xf numFmtId="0" fontId="20" fillId="0" borderId="2" xfId="0" applyFont="1" applyBorder="1" applyAlignment="1">
      <alignment horizontal="center"/>
    </xf>
    <xf numFmtId="0" fontId="20" fillId="0" borderId="2" xfId="0" applyFont="1" applyBorder="1" applyAlignment="1">
      <alignment horizontal="center" vertical="top" wrapText="1"/>
    </xf>
    <xf numFmtId="0" fontId="20" fillId="0" borderId="0" xfId="0" applyFont="1"/>
    <xf numFmtId="0" fontId="18" fillId="0" borderId="0" xfId="0" applyFont="1" applyBorder="1"/>
    <xf numFmtId="0" fontId="18" fillId="0" borderId="0" xfId="0" applyFont="1" applyAlignment="1">
      <alignment horizontal="center" vertical="top" wrapText="1"/>
    </xf>
    <xf numFmtId="0" fontId="18" fillId="0" borderId="0" xfId="0" applyFont="1" applyAlignment="1">
      <alignment vertical="top" wrapText="1"/>
    </xf>
    <xf numFmtId="0" fontId="18" fillId="0" borderId="2" xfId="0" applyFont="1" applyBorder="1" applyAlignment="1">
      <alignment horizontal="center" vertical="top" wrapText="1"/>
    </xf>
    <xf numFmtId="0" fontId="18" fillId="0" borderId="2" xfId="0" applyFont="1" applyBorder="1" applyAlignment="1">
      <alignment vertical="top" wrapText="1"/>
    </xf>
    <xf numFmtId="0" fontId="20" fillId="0" borderId="2" xfId="0" applyFont="1" applyBorder="1" applyAlignment="1">
      <alignment vertical="top" wrapText="1"/>
    </xf>
    <xf numFmtId="0" fontId="20" fillId="0" borderId="2" xfId="0" applyFont="1" applyFill="1" applyBorder="1" applyAlignment="1">
      <alignment vertical="top" wrapText="1"/>
    </xf>
    <xf numFmtId="0" fontId="18" fillId="0" borderId="0" xfId="0" applyFont="1" applyBorder="1" applyAlignment="1">
      <alignment vertical="top" wrapText="1"/>
    </xf>
    <xf numFmtId="0" fontId="20" fillId="0" borderId="0" xfId="0" applyFont="1" applyFill="1" applyBorder="1" applyAlignment="1">
      <alignment vertical="top" wrapText="1"/>
    </xf>
    <xf numFmtId="0" fontId="18" fillId="0" borderId="0" xfId="0" applyFont="1" applyBorder="1" applyAlignment="1">
      <alignment horizontal="center" vertical="top" wrapText="1"/>
    </xf>
    <xf numFmtId="0" fontId="21" fillId="0" borderId="0" xfId="0" applyFont="1" applyAlignment="1">
      <alignment horizontal="center" vertical="top" wrapText="1"/>
    </xf>
    <xf numFmtId="0" fontId="15" fillId="0" borderId="2" xfId="0" applyFont="1" applyBorder="1" applyAlignment="1">
      <alignment horizontal="center" vertical="top" wrapText="1"/>
    </xf>
    <xf numFmtId="0" fontId="15" fillId="0" borderId="0" xfId="0" applyFont="1"/>
    <xf numFmtId="0" fontId="22" fillId="0" borderId="2" xfId="0" applyFont="1" applyBorder="1" applyAlignment="1">
      <alignment horizontal="center" vertical="top" wrapText="1"/>
    </xf>
    <xf numFmtId="0" fontId="22" fillId="0" borderId="2" xfId="0" applyFont="1" applyBorder="1" applyAlignment="1">
      <alignment horizontal="center" vertical="top"/>
    </xf>
    <xf numFmtId="0" fontId="7" fillId="0" borderId="2" xfId="0" applyFont="1" applyBorder="1" applyAlignment="1">
      <alignment horizontal="center" vertical="top"/>
    </xf>
    <xf numFmtId="0" fontId="22" fillId="0" borderId="0" xfId="0" applyFont="1"/>
    <xf numFmtId="0" fontId="22" fillId="0" borderId="2" xfId="0" quotePrefix="1" applyFont="1" applyBorder="1" applyAlignment="1">
      <alignment horizontal="center" vertical="top" wrapText="1"/>
    </xf>
    <xf numFmtId="0" fontId="20" fillId="0" borderId="2" xfId="0" applyFont="1" applyBorder="1" applyAlignment="1">
      <alignment horizontal="center" wrapText="1"/>
    </xf>
    <xf numFmtId="0" fontId="12" fillId="0" borderId="0" xfId="0" quotePrefix="1" applyFont="1" applyBorder="1" applyAlignment="1">
      <alignment horizontal="center"/>
    </xf>
    <xf numFmtId="0" fontId="24" fillId="0" borderId="0" xfId="1" applyFont="1"/>
    <xf numFmtId="0" fontId="25" fillId="0" borderId="2" xfId="1" applyFont="1" applyBorder="1" applyAlignment="1">
      <alignment horizontal="center" vertical="top" wrapText="1"/>
    </xf>
    <xf numFmtId="0" fontId="49" fillId="0" borderId="0" xfId="1"/>
    <xf numFmtId="0" fontId="49" fillId="0" borderId="0" xfId="1" applyAlignment="1">
      <alignment horizontal="left"/>
    </xf>
    <xf numFmtId="0" fontId="26" fillId="0" borderId="0" xfId="1" applyFont="1" applyAlignment="1">
      <alignment horizontal="left"/>
    </xf>
    <xf numFmtId="0" fontId="49" fillId="0" borderId="7" xfId="1" applyBorder="1" applyAlignment="1">
      <alignment horizontal="center"/>
    </xf>
    <xf numFmtId="0" fontId="23" fillId="0" borderId="0" xfId="1" applyFont="1"/>
    <xf numFmtId="0" fontId="23" fillId="0" borderId="0" xfId="1" applyFont="1" applyAlignment="1">
      <alignment horizontal="center"/>
    </xf>
    <xf numFmtId="0" fontId="49" fillId="0" borderId="2" xfId="1" applyBorder="1"/>
    <xf numFmtId="0" fontId="49" fillId="0" borderId="0" xfId="1" applyBorder="1"/>
    <xf numFmtId="0" fontId="27" fillId="0" borderId="3" xfId="1" applyFont="1" applyBorder="1" applyAlignment="1">
      <alignment horizontal="center" vertical="top" wrapText="1"/>
    </xf>
    <xf numFmtId="0" fontId="27" fillId="0" borderId="2" xfId="1" applyFont="1" applyBorder="1" applyAlignment="1">
      <alignment horizontal="center" vertical="top" wrapText="1"/>
    </xf>
    <xf numFmtId="0" fontId="12" fillId="0" borderId="0" xfId="2"/>
    <xf numFmtId="0" fontId="17" fillId="0" borderId="0" xfId="2" applyFont="1" applyAlignment="1">
      <alignment horizontal="center"/>
    </xf>
    <xf numFmtId="0" fontId="10" fillId="0" borderId="0" xfId="2" applyFont="1" applyAlignment="1">
      <alignment horizontal="center"/>
    </xf>
    <xf numFmtId="0" fontId="9" fillId="0" borderId="0" xfId="2" applyFont="1"/>
    <xf numFmtId="0" fontId="7" fillId="0" borderId="2" xfId="2" applyFont="1" applyBorder="1" applyAlignment="1">
      <alignment horizontal="center" vertical="top" wrapText="1"/>
    </xf>
    <xf numFmtId="0" fontId="7" fillId="0" borderId="4" xfId="2" applyFont="1" applyBorder="1" applyAlignment="1">
      <alignment horizontal="center" vertical="top" wrapText="1"/>
    </xf>
    <xf numFmtId="0" fontId="7" fillId="0" borderId="5" xfId="2" applyFont="1" applyBorder="1" applyAlignment="1">
      <alignment horizontal="center" vertical="top" wrapText="1"/>
    </xf>
    <xf numFmtId="0" fontId="12" fillId="0" borderId="2" xfId="2" applyBorder="1"/>
    <xf numFmtId="0" fontId="12" fillId="0" borderId="4" xfId="2" applyBorder="1"/>
    <xf numFmtId="0" fontId="12" fillId="0" borderId="0" xfId="2" applyFill="1" applyBorder="1" applyAlignment="1">
      <alignment horizontal="left"/>
    </xf>
    <xf numFmtId="0" fontId="7" fillId="0" borderId="0" xfId="2" applyFont="1" applyBorder="1" applyAlignment="1">
      <alignment horizontal="center"/>
    </xf>
    <xf numFmtId="0" fontId="12" fillId="0" borderId="0" xfId="2" applyBorder="1"/>
    <xf numFmtId="0" fontId="11" fillId="0" borderId="0" xfId="2" applyFont="1"/>
    <xf numFmtId="0" fontId="7" fillId="0" borderId="0" xfId="2" applyFont="1"/>
    <xf numFmtId="0" fontId="8" fillId="0" borderId="0" xfId="2" applyFont="1" applyAlignment="1"/>
    <xf numFmtId="0" fontId="22" fillId="0" borderId="7" xfId="0" applyFont="1" applyBorder="1" applyAlignment="1"/>
    <xf numFmtId="0" fontId="7" fillId="0" borderId="6" xfId="0" applyFont="1" applyBorder="1" applyAlignment="1">
      <alignment horizontal="center" vertical="top" wrapText="1"/>
    </xf>
    <xf numFmtId="0" fontId="8" fillId="0" borderId="0" xfId="0" applyFont="1" applyAlignment="1">
      <alignment horizontal="center"/>
    </xf>
    <xf numFmtId="0" fontId="12" fillId="0" borderId="8" xfId="0" applyFont="1" applyBorder="1"/>
    <xf numFmtId="0" fontId="7" fillId="0" borderId="9" xfId="0" applyFont="1" applyFill="1" applyBorder="1" applyAlignment="1">
      <alignment horizontal="center" vertical="top" wrapText="1"/>
    </xf>
    <xf numFmtId="0" fontId="11" fillId="0" borderId="0" xfId="0" applyFont="1" applyAlignment="1"/>
    <xf numFmtId="0" fontId="24" fillId="0" borderId="2" xfId="1" applyFont="1" applyBorder="1"/>
    <xf numFmtId="0" fontId="24" fillId="0" borderId="2" xfId="1" applyFont="1" applyBorder="1" applyAlignment="1">
      <alignment wrapText="1"/>
    </xf>
    <xf numFmtId="0" fontId="24" fillId="0" borderId="2" xfId="1" applyFont="1" applyBorder="1" applyAlignment="1"/>
    <xf numFmtId="0" fontId="24" fillId="0" borderId="0" xfId="1" applyFont="1" applyBorder="1"/>
    <xf numFmtId="0" fontId="7" fillId="0" borderId="10" xfId="0" applyFont="1" applyFill="1" applyBorder="1" applyAlignment="1">
      <alignment horizontal="center" vertical="top" wrapText="1"/>
    </xf>
    <xf numFmtId="0" fontId="22" fillId="0" borderId="0" xfId="0" applyFont="1" applyBorder="1" applyAlignment="1"/>
    <xf numFmtId="0" fontId="10" fillId="0" borderId="0" xfId="0" applyFont="1" applyAlignment="1"/>
    <xf numFmtId="0" fontId="15" fillId="0" borderId="0" xfId="0" applyFont="1" applyBorder="1"/>
    <xf numFmtId="0" fontId="29" fillId="0" borderId="0" xfId="1" applyFont="1"/>
    <xf numFmtId="0" fontId="18" fillId="0" borderId="0" xfId="0" applyFont="1" applyBorder="1" applyAlignment="1"/>
    <xf numFmtId="0" fontId="7" fillId="0" borderId="0" xfId="0" applyFont="1" applyBorder="1" applyAlignment="1">
      <alignment horizontal="center" vertical="top"/>
    </xf>
    <xf numFmtId="0" fontId="7" fillId="0" borderId="0" xfId="0" applyFont="1" applyBorder="1" applyAlignment="1">
      <alignment horizontal="center" vertical="top" wrapText="1"/>
    </xf>
    <xf numFmtId="0" fontId="7" fillId="0" borderId="0" xfId="2" applyFont="1" applyBorder="1"/>
    <xf numFmtId="0" fontId="11" fillId="0" borderId="0" xfId="0" applyFont="1" applyBorder="1"/>
    <xf numFmtId="0" fontId="25" fillId="0" borderId="3" xfId="1" applyFont="1" applyBorder="1" applyAlignment="1">
      <alignment horizontal="center" vertical="top" wrapText="1"/>
    </xf>
    <xf numFmtId="0" fontId="11" fillId="0" borderId="2" xfId="0" applyFont="1" applyBorder="1"/>
    <xf numFmtId="0" fontId="7" fillId="0" borderId="0" xfId="0" applyFont="1" applyAlignment="1">
      <alignment horizontal="right" vertical="top" wrapText="1"/>
    </xf>
    <xf numFmtId="0" fontId="7" fillId="0" borderId="0" xfId="0" applyFont="1" applyAlignment="1">
      <alignment horizontal="center" vertical="top" wrapText="1"/>
    </xf>
    <xf numFmtId="0" fontId="16" fillId="0" borderId="0" xfId="0" applyFont="1" applyAlignment="1">
      <alignment horizontal="center"/>
    </xf>
    <xf numFmtId="0" fontId="22" fillId="0" borderId="7" xfId="0" applyFont="1" applyBorder="1" applyAlignment="1">
      <alignment horizontal="center"/>
    </xf>
    <xf numFmtId="0" fontId="11" fillId="0" borderId="0" xfId="2" applyFont="1" applyAlignment="1">
      <alignment horizontal="center"/>
    </xf>
    <xf numFmtId="0" fontId="23" fillId="0" borderId="2" xfId="1" applyFont="1" applyBorder="1" applyAlignment="1">
      <alignment horizontal="center"/>
    </xf>
    <xf numFmtId="0" fontId="23" fillId="0" borderId="0" xfId="1" applyFont="1" applyAlignment="1">
      <alignment horizontal="center" vertical="top" wrapText="1"/>
    </xf>
    <xf numFmtId="0" fontId="23" fillId="0" borderId="2" xfId="1" applyFont="1" applyBorder="1" applyAlignment="1">
      <alignment horizontal="center" vertical="top" wrapText="1"/>
    </xf>
    <xf numFmtId="0" fontId="16" fillId="0" borderId="0" xfId="2" applyFont="1" applyAlignment="1"/>
    <xf numFmtId="0" fontId="22" fillId="0" borderId="0" xfId="0" applyFont="1" applyBorder="1" applyAlignment="1">
      <alignment horizontal="center"/>
    </xf>
    <xf numFmtId="0" fontId="11" fillId="0" borderId="7" xfId="0" applyFont="1" applyBorder="1" applyAlignment="1"/>
    <xf numFmtId="0" fontId="7" fillId="0" borderId="10" xfId="2" applyFont="1" applyFill="1" applyBorder="1" applyAlignment="1">
      <alignment horizontal="center" vertical="top" wrapText="1"/>
    </xf>
    <xf numFmtId="0" fontId="12" fillId="0" borderId="0" xfId="2" applyAlignment="1">
      <alignment horizontal="left"/>
    </xf>
    <xf numFmtId="0" fontId="19" fillId="0" borderId="0" xfId="0" applyFont="1" applyAlignment="1">
      <alignment horizontal="left"/>
    </xf>
    <xf numFmtId="0" fontId="7" fillId="0" borderId="8" xfId="0" applyFont="1" applyBorder="1" applyAlignment="1">
      <alignment horizontal="center" vertical="top" wrapText="1"/>
    </xf>
    <xf numFmtId="0" fontId="12" fillId="0" borderId="0" xfId="1" applyFont="1"/>
    <xf numFmtId="0" fontId="10" fillId="0" borderId="0" xfId="1" applyFont="1" applyAlignment="1">
      <alignment horizontal="center"/>
    </xf>
    <xf numFmtId="0" fontId="7" fillId="0" borderId="2" xfId="1" applyFont="1" applyBorder="1" applyAlignment="1">
      <alignment horizontal="center" vertical="top" wrapText="1"/>
    </xf>
    <xf numFmtId="0" fontId="12" fillId="0" borderId="2" xfId="1" applyFont="1" applyBorder="1"/>
    <xf numFmtId="0" fontId="14" fillId="0" borderId="0" xfId="1" applyFont="1"/>
    <xf numFmtId="0" fontId="7" fillId="0" borderId="2" xfId="1" applyFont="1" applyBorder="1"/>
    <xf numFmtId="0" fontId="12" fillId="0" borderId="2" xfId="1" applyFont="1" applyBorder="1" applyAlignment="1"/>
    <xf numFmtId="0" fontId="22" fillId="0" borderId="2" xfId="1" applyFont="1" applyBorder="1" applyAlignment="1">
      <alignment horizontal="center"/>
    </xf>
    <xf numFmtId="0" fontId="22" fillId="0" borderId="2" xfId="0" applyFont="1" applyBorder="1" applyAlignment="1">
      <alignment horizontal="center"/>
    </xf>
    <xf numFmtId="0" fontId="30" fillId="0" borderId="2" xfId="0" applyFont="1" applyBorder="1" applyAlignment="1">
      <alignment horizontal="center" vertical="top" wrapText="1"/>
    </xf>
    <xf numFmtId="0" fontId="31" fillId="0" borderId="0" xfId="0" applyFont="1" applyAlignment="1">
      <alignment vertical="top" wrapText="1"/>
    </xf>
    <xf numFmtId="0" fontId="12" fillId="0" borderId="2" xfId="0" applyFont="1" applyBorder="1" applyAlignment="1">
      <alignment wrapText="1"/>
    </xf>
    <xf numFmtId="0" fontId="33" fillId="0" borderId="10" xfId="1" applyFont="1" applyBorder="1" applyAlignment="1">
      <alignment horizontal="center" wrapText="1"/>
    </xf>
    <xf numFmtId="0" fontId="33" fillId="0" borderId="1" xfId="1" applyFont="1" applyBorder="1" applyAlignment="1">
      <alignment horizontal="center"/>
    </xf>
    <xf numFmtId="0" fontId="7" fillId="0" borderId="11" xfId="2" applyFont="1" applyFill="1" applyBorder="1" applyAlignment="1">
      <alignment horizontal="center" vertical="top" wrapText="1"/>
    </xf>
    <xf numFmtId="0" fontId="12" fillId="0" borderId="5" xfId="2" applyBorder="1"/>
    <xf numFmtId="0" fontId="7" fillId="0" borderId="0" xfId="0" applyFont="1" applyBorder="1" applyAlignment="1"/>
    <xf numFmtId="0" fontId="0" fillId="0" borderId="0" xfId="0" applyAlignment="1">
      <alignment horizontal="center"/>
    </xf>
    <xf numFmtId="0" fontId="11" fillId="0" borderId="0" xfId="0" applyFont="1" applyBorder="1" applyAlignment="1"/>
    <xf numFmtId="0" fontId="20" fillId="0" borderId="0" xfId="0" applyFont="1" applyAlignment="1">
      <alignment horizontal="center"/>
    </xf>
    <xf numFmtId="0" fontId="35" fillId="0" borderId="0" xfId="1" applyFont="1" applyAlignment="1">
      <alignment horizontal="center"/>
    </xf>
    <xf numFmtId="0" fontId="12" fillId="0" borderId="2" xfId="2" applyFont="1" applyBorder="1" applyAlignment="1">
      <alignment horizontal="center" vertical="top" wrapText="1"/>
    </xf>
    <xf numFmtId="0" fontId="12" fillId="0" borderId="0" xfId="2" applyFont="1"/>
    <xf numFmtId="0" fontId="7" fillId="0" borderId="2" xfId="1" applyFont="1" applyBorder="1" applyAlignment="1">
      <alignment horizontal="center"/>
    </xf>
    <xf numFmtId="0" fontId="7" fillId="0" borderId="2" xfId="0" applyFont="1" applyBorder="1" applyAlignment="1">
      <alignment horizontal="center" vertical="center"/>
    </xf>
    <xf numFmtId="0" fontId="7" fillId="0" borderId="3" xfId="0" applyFont="1" applyBorder="1" applyAlignment="1">
      <alignment vertical="top"/>
    </xf>
    <xf numFmtId="0" fontId="22" fillId="0" borderId="2" xfId="2" applyFont="1" applyBorder="1" applyAlignment="1">
      <alignment horizontal="center" wrapText="1"/>
    </xf>
    <xf numFmtId="0" fontId="22" fillId="0" borderId="0" xfId="0" applyFont="1" applyAlignment="1">
      <alignment horizontal="center" vertical="top" wrapText="1"/>
    </xf>
    <xf numFmtId="0" fontId="7" fillId="0" borderId="2" xfId="2" applyFont="1" applyBorder="1" applyAlignment="1">
      <alignment horizontal="left" vertical="center" wrapText="1"/>
    </xf>
    <xf numFmtId="0" fontId="7" fillId="0" borderId="2" xfId="2" applyFont="1" applyBorder="1" applyAlignment="1">
      <alignment horizontal="left" vertical="center"/>
    </xf>
    <xf numFmtId="0" fontId="13" fillId="0" borderId="2" xfId="2" applyFont="1" applyBorder="1" applyAlignment="1">
      <alignment horizontal="left" vertical="center" wrapText="1"/>
    </xf>
    <xf numFmtId="0" fontId="12" fillId="0" borderId="0" xfId="3"/>
    <xf numFmtId="0" fontId="11" fillId="0" borderId="0" xfId="3" applyFont="1" applyAlignment="1"/>
    <xf numFmtId="0" fontId="17" fillId="0" borderId="0" xfId="3" applyFont="1" applyAlignment="1"/>
    <xf numFmtId="0" fontId="9" fillId="0" borderId="0" xfId="3" applyFont="1"/>
    <xf numFmtId="0" fontId="22" fillId="0" borderId="2" xfId="3" applyFont="1" applyBorder="1" applyAlignment="1">
      <alignment horizontal="center" vertical="top" wrapText="1"/>
    </xf>
    <xf numFmtId="0" fontId="22" fillId="0" borderId="0" xfId="3" applyFont="1"/>
    <xf numFmtId="0" fontId="22" fillId="0" borderId="2" xfId="3" applyFont="1" applyBorder="1"/>
    <xf numFmtId="0" fontId="22" fillId="0" borderId="0" xfId="3" applyFont="1" applyBorder="1"/>
    <xf numFmtId="0" fontId="7" fillId="0" borderId="0" xfId="3" applyFont="1"/>
    <xf numFmtId="0" fontId="7" fillId="0" borderId="2" xfId="3" applyFont="1" applyBorder="1" applyAlignment="1">
      <alignment horizontal="center"/>
    </xf>
    <xf numFmtId="0" fontId="7" fillId="0" borderId="2" xfId="3" applyFont="1" applyBorder="1" applyAlignment="1">
      <alignment horizontal="left"/>
    </xf>
    <xf numFmtId="0" fontId="7" fillId="0" borderId="2" xfId="3" applyFont="1" applyBorder="1" applyAlignment="1">
      <alignment horizontal="left" wrapText="1"/>
    </xf>
    <xf numFmtId="0" fontId="11" fillId="0" borderId="0" xfId="3" applyFont="1"/>
    <xf numFmtId="0" fontId="12" fillId="0" borderId="0" xfId="4"/>
    <xf numFmtId="0" fontId="8" fillId="0" borderId="0" xfId="4" applyFont="1" applyAlignment="1">
      <alignment horizontal="right"/>
    </xf>
    <xf numFmtId="0" fontId="9" fillId="0" borderId="0" xfId="4" applyFont="1" applyAlignment="1">
      <alignment horizontal="right"/>
    </xf>
    <xf numFmtId="0" fontId="20" fillId="0" borderId="2" xfId="4" applyFont="1" applyBorder="1" applyAlignment="1">
      <alignment horizontal="center" vertical="top" wrapText="1"/>
    </xf>
    <xf numFmtId="0" fontId="20" fillId="0" borderId="2" xfId="4" applyFont="1" applyBorder="1" applyAlignment="1">
      <alignment horizontal="center" vertical="center" wrapText="1"/>
    </xf>
    <xf numFmtId="0" fontId="7" fillId="0" borderId="2" xfId="4" applyFont="1" applyBorder="1" applyAlignment="1">
      <alignment horizontal="center" vertical="center"/>
    </xf>
    <xf numFmtId="0" fontId="18" fillId="0" borderId="2" xfId="4" applyFont="1" applyBorder="1" applyAlignment="1">
      <alignment horizontal="left" vertical="top" wrapText="1"/>
    </xf>
    <xf numFmtId="0" fontId="18" fillId="0" borderId="2" xfId="4" applyFont="1" applyBorder="1" applyAlignment="1">
      <alignment horizontal="center" vertical="top" wrapText="1"/>
    </xf>
    <xf numFmtId="0" fontId="18" fillId="0" borderId="0" xfId="4" applyFont="1" applyAlignment="1">
      <alignment horizontal="left"/>
    </xf>
    <xf numFmtId="0" fontId="51" fillId="0" borderId="0" xfId="0" applyFont="1" applyAlignment="1">
      <alignment horizontal="center"/>
    </xf>
    <xf numFmtId="0" fontId="38" fillId="0" borderId="0" xfId="0" applyFont="1" applyAlignment="1">
      <alignment horizontal="center"/>
    </xf>
    <xf numFmtId="0" fontId="39" fillId="0" borderId="0" xfId="0" applyFont="1"/>
    <xf numFmtId="0" fontId="40" fillId="0" borderId="0" xfId="0" applyFont="1" applyBorder="1" applyAlignment="1"/>
    <xf numFmtId="0" fontId="40" fillId="0" borderId="1" xfId="0" applyFont="1" applyBorder="1" applyAlignment="1">
      <alignment vertical="top" wrapText="1"/>
    </xf>
    <xf numFmtId="0" fontId="40" fillId="2" borderId="1" xfId="0" applyFont="1" applyFill="1" applyBorder="1" applyAlignment="1">
      <alignment vertical="center" wrapText="1"/>
    </xf>
    <xf numFmtId="0" fontId="41" fillId="0" borderId="2" xfId="0" quotePrefix="1" applyFont="1" applyBorder="1" applyAlignment="1">
      <alignment horizontal="center" vertical="top" wrapText="1"/>
    </xf>
    <xf numFmtId="0" fontId="0" fillId="2" borderId="2" xfId="0" applyFill="1" applyBorder="1"/>
    <xf numFmtId="0" fontId="52" fillId="0" borderId="0" xfId="0" applyFont="1"/>
    <xf numFmtId="0" fontId="7" fillId="0" borderId="0" xfId="1" applyFont="1"/>
    <xf numFmtId="0" fontId="7" fillId="0" borderId="0" xfId="1" applyFont="1" applyAlignment="1">
      <alignment horizontal="center"/>
    </xf>
    <xf numFmtId="0" fontId="22" fillId="0" borderId="0" xfId="1" applyFont="1" applyAlignment="1">
      <alignment horizontal="left"/>
    </xf>
    <xf numFmtId="0" fontId="11" fillId="0" borderId="0" xfId="1" applyFont="1"/>
    <xf numFmtId="0" fontId="7" fillId="0" borderId="0" xfId="1" applyFont="1" applyAlignment="1"/>
    <xf numFmtId="0" fontId="7" fillId="0" borderId="7" xfId="1" applyFont="1" applyBorder="1" applyAlignment="1"/>
    <xf numFmtId="0" fontId="7" fillId="0" borderId="0" xfId="1" applyFont="1" applyBorder="1" applyAlignment="1"/>
    <xf numFmtId="0" fontId="7" fillId="0" borderId="0" xfId="1" applyFont="1" applyBorder="1"/>
    <xf numFmtId="0" fontId="7" fillId="0" borderId="0" xfId="1" applyFont="1" applyBorder="1" applyAlignment="1">
      <alignment horizontal="center" vertical="top" wrapText="1"/>
    </xf>
    <xf numFmtId="0" fontId="20" fillId="0" borderId="0" xfId="1" applyFont="1" applyBorder="1" applyAlignment="1">
      <alignment horizontal="left"/>
    </xf>
    <xf numFmtId="0" fontId="41" fillId="0" borderId="2" xfId="0" applyFont="1" applyBorder="1" applyAlignment="1">
      <alignment horizontal="center" vertical="top" wrapText="1"/>
    </xf>
    <xf numFmtId="0" fontId="7" fillId="0" borderId="2" xfId="1" applyFont="1" applyBorder="1" applyAlignment="1"/>
    <xf numFmtId="0" fontId="18" fillId="0" borderId="0" xfId="1" applyFont="1" applyBorder="1" applyAlignment="1"/>
    <xf numFmtId="0" fontId="7" fillId="0" borderId="0" xfId="1" applyFont="1" applyAlignment="1">
      <alignment vertical="top" wrapText="1"/>
    </xf>
    <xf numFmtId="0" fontId="22" fillId="0" borderId="0" xfId="1" applyFont="1"/>
    <xf numFmtId="0" fontId="7" fillId="2" borderId="2" xfId="1" quotePrefix="1" applyFont="1" applyFill="1" applyBorder="1" applyAlignment="1">
      <alignment horizontal="center" vertical="center" wrapText="1"/>
    </xf>
    <xf numFmtId="0" fontId="22" fillId="2" borderId="3" xfId="1" quotePrefix="1" applyFont="1" applyFill="1" applyBorder="1" applyAlignment="1">
      <alignment horizontal="center" vertical="center" wrapText="1"/>
    </xf>
    <xf numFmtId="0" fontId="7" fillId="0" borderId="0" xfId="1" applyFont="1" applyBorder="1" applyAlignment="1">
      <alignment horizontal="left" vertical="center"/>
    </xf>
    <xf numFmtId="0" fontId="7" fillId="0" borderId="2" xfId="1" applyFont="1" applyBorder="1" applyAlignment="1">
      <alignment horizontal="center" vertical="center"/>
    </xf>
    <xf numFmtId="0" fontId="7" fillId="0" borderId="2" xfId="1" applyFont="1" applyBorder="1" applyAlignment="1">
      <alignment horizontal="left" vertical="center"/>
    </xf>
    <xf numFmtId="0" fontId="7" fillId="0" borderId="2" xfId="1" applyFont="1" applyBorder="1" applyAlignment="1">
      <alignment horizontal="left"/>
    </xf>
    <xf numFmtId="0" fontId="37" fillId="0" borderId="0" xfId="0" applyFont="1" applyAlignment="1"/>
    <xf numFmtId="0" fontId="38" fillId="0" borderId="0" xfId="0" applyFont="1" applyAlignment="1"/>
    <xf numFmtId="0" fontId="41" fillId="0" borderId="0" xfId="0" applyFont="1" applyBorder="1" applyAlignment="1"/>
    <xf numFmtId="0" fontId="40" fillId="0" borderId="2" xfId="0" applyFont="1" applyBorder="1" applyAlignment="1">
      <alignment horizontal="center" vertical="top" wrapText="1"/>
    </xf>
    <xf numFmtId="0" fontId="50" fillId="0" borderId="2" xfId="0" applyFont="1" applyBorder="1" applyAlignment="1">
      <alignment horizontal="center" vertical="top" wrapText="1"/>
    </xf>
    <xf numFmtId="0" fontId="53" fillId="0" borderId="0" xfId="0" applyFont="1" applyBorder="1" applyAlignment="1">
      <alignment vertical="top"/>
    </xf>
    <xf numFmtId="0" fontId="54" fillId="0" borderId="2" xfId="0" applyFont="1" applyBorder="1" applyAlignment="1">
      <alignment vertical="top" wrapText="1"/>
    </xf>
    <xf numFmtId="0" fontId="51" fillId="0" borderId="2" xfId="0" applyFont="1" applyBorder="1" applyAlignment="1">
      <alignment horizontal="center"/>
    </xf>
    <xf numFmtId="0" fontId="55" fillId="0" borderId="2" xfId="0" applyFont="1" applyBorder="1" applyAlignment="1">
      <alignment horizontal="center" vertical="center" wrapText="1"/>
    </xf>
    <xf numFmtId="0" fontId="0" fillId="0" borderId="0" xfId="0" applyBorder="1" applyAlignment="1">
      <alignment horizontal="center"/>
    </xf>
    <xf numFmtId="0" fontId="57" fillId="0" borderId="0" xfId="0" applyFont="1" applyAlignment="1">
      <alignment horizontal="center"/>
    </xf>
    <xf numFmtId="0" fontId="58" fillId="0" borderId="0" xfId="0" applyFont="1" applyBorder="1" applyAlignment="1">
      <alignment horizontal="center" vertical="center"/>
    </xf>
    <xf numFmtId="0" fontId="59" fillId="0" borderId="2" xfId="0" applyFont="1" applyBorder="1" applyAlignment="1">
      <alignment vertical="top" wrapText="1"/>
    </xf>
    <xf numFmtId="0" fontId="59" fillId="0" borderId="2" xfId="0" applyFont="1" applyBorder="1" applyAlignment="1">
      <alignment horizontal="center" vertical="top" wrapText="1"/>
    </xf>
    <xf numFmtId="0" fontId="50" fillId="0" borderId="0" xfId="0" applyFont="1"/>
    <xf numFmtId="0" fontId="60" fillId="0" borderId="2" xfId="0" applyFont="1" applyBorder="1" applyAlignment="1">
      <alignment vertical="center" wrapText="1"/>
    </xf>
    <xf numFmtId="0" fontId="60" fillId="0" borderId="2" xfId="0" applyFont="1" applyBorder="1" applyAlignment="1">
      <alignment horizontal="left" vertical="center" wrapText="1" indent="2"/>
    </xf>
    <xf numFmtId="0" fontId="60" fillId="0" borderId="0" xfId="0" applyFont="1" applyBorder="1" applyAlignment="1">
      <alignment horizontal="left" vertical="center" wrapText="1" indent="2"/>
    </xf>
    <xf numFmtId="0" fontId="60" fillId="0" borderId="0" xfId="0" applyFont="1" applyBorder="1" applyAlignment="1">
      <alignment vertical="center" wrapText="1"/>
    </xf>
    <xf numFmtId="0" fontId="50" fillId="0" borderId="2" xfId="0" applyFont="1" applyBorder="1" applyAlignment="1">
      <alignment vertical="top" wrapText="1"/>
    </xf>
    <xf numFmtId="0" fontId="50" fillId="0" borderId="5" xfId="0" applyFont="1" applyBorder="1" applyAlignment="1">
      <alignment horizontal="center" vertical="top" wrapText="1"/>
    </xf>
    <xf numFmtId="0" fontId="60" fillId="0" borderId="5" xfId="0" applyFont="1" applyBorder="1" applyAlignment="1">
      <alignment vertical="center" wrapText="1"/>
    </xf>
    <xf numFmtId="0" fontId="50" fillId="0" borderId="2" xfId="0" applyFont="1" applyBorder="1"/>
    <xf numFmtId="0" fontId="60" fillId="0" borderId="2" xfId="0" applyFont="1" applyBorder="1" applyAlignment="1">
      <alignment horizontal="center" vertical="center" wrapText="1"/>
    </xf>
    <xf numFmtId="0" fontId="10" fillId="0" borderId="0" xfId="1" applyFont="1" applyAlignment="1"/>
    <xf numFmtId="0" fontId="37" fillId="0" borderId="0" xfId="0" applyFont="1" applyAlignment="1">
      <alignment horizontal="right"/>
    </xf>
    <xf numFmtId="0" fontId="7" fillId="0" borderId="2" xfId="0" applyFont="1" applyFill="1" applyBorder="1" applyAlignment="1">
      <alignment horizontal="center"/>
    </xf>
    <xf numFmtId="0" fontId="61" fillId="0" borderId="2" xfId="0" applyFont="1" applyBorder="1" applyAlignment="1">
      <alignment horizontal="center"/>
    </xf>
    <xf numFmtId="0" fontId="7" fillId="0" borderId="5" xfId="0" applyFont="1" applyBorder="1" applyAlignment="1">
      <alignment vertical="top" wrapText="1"/>
    </xf>
    <xf numFmtId="0" fontId="7" fillId="0" borderId="1" xfId="0" applyFont="1" applyBorder="1" applyAlignment="1">
      <alignment vertical="top" wrapText="1"/>
    </xf>
    <xf numFmtId="0" fontId="12" fillId="3" borderId="0" xfId="0" applyFont="1" applyFill="1"/>
    <xf numFmtId="0" fontId="17" fillId="3" borderId="0" xfId="0" applyFont="1" applyFill="1"/>
    <xf numFmtId="0" fontId="7" fillId="3" borderId="0" xfId="0" applyFont="1" applyFill="1"/>
    <xf numFmtId="0" fontId="54" fillId="0" borderId="3" xfId="0" applyFont="1" applyBorder="1" applyAlignment="1">
      <alignment horizontal="center" vertical="top" wrapText="1"/>
    </xf>
    <xf numFmtId="0" fontId="54" fillId="0" borderId="2" xfId="0" applyFont="1" applyBorder="1" applyAlignment="1">
      <alignment horizontal="center" vertical="top" wrapText="1"/>
    </xf>
    <xf numFmtId="0" fontId="7" fillId="0" borderId="0" xfId="0" applyFont="1" applyBorder="1" applyAlignment="1">
      <alignment horizontal="left"/>
    </xf>
    <xf numFmtId="0" fontId="20" fillId="0" borderId="0" xfId="0" applyFont="1" applyBorder="1" applyAlignment="1">
      <alignment horizontal="left"/>
    </xf>
    <xf numFmtId="49" fontId="7" fillId="0" borderId="0" xfId="0" applyNumberFormat="1" applyFont="1" applyBorder="1" applyAlignment="1">
      <alignment horizontal="left" vertical="top"/>
    </xf>
    <xf numFmtId="0" fontId="7" fillId="0" borderId="2" xfId="2" applyFont="1" applyFill="1" applyBorder="1" applyAlignment="1">
      <alignment horizontal="left" vertical="center" wrapText="1"/>
    </xf>
    <xf numFmtId="0" fontId="12" fillId="2" borderId="0" xfId="1" applyFont="1" applyFill="1"/>
    <xf numFmtId="0" fontId="10" fillId="2" borderId="0" xfId="1" applyFont="1" applyFill="1" applyAlignment="1"/>
    <xf numFmtId="0" fontId="22" fillId="2" borderId="2" xfId="1" applyFont="1" applyFill="1" applyBorder="1" applyAlignment="1">
      <alignment horizontal="center"/>
    </xf>
    <xf numFmtId="0" fontId="12" fillId="2" borderId="0" xfId="0" applyFont="1" applyFill="1"/>
    <xf numFmtId="0" fontId="7" fillId="2" borderId="0" xfId="0" applyFont="1" applyFill="1" applyBorder="1" applyAlignment="1">
      <alignment horizontal="right"/>
    </xf>
    <xf numFmtId="0" fontId="7" fillId="2" borderId="2" xfId="0" applyFont="1" applyFill="1" applyBorder="1" applyAlignment="1">
      <alignment horizontal="center" vertical="top" wrapText="1"/>
    </xf>
    <xf numFmtId="0" fontId="7" fillId="2" borderId="5" xfId="0" applyFont="1" applyFill="1" applyBorder="1" applyAlignment="1">
      <alignment horizontal="center" vertical="top" wrapText="1"/>
    </xf>
    <xf numFmtId="0" fontId="12" fillId="2" borderId="2" xfId="0" applyFont="1" applyFill="1" applyBorder="1"/>
    <xf numFmtId="0" fontId="12" fillId="2" borderId="5" xfId="0" applyFont="1" applyFill="1" applyBorder="1" applyAlignment="1"/>
    <xf numFmtId="0" fontId="12" fillId="2" borderId="2" xfId="0" quotePrefix="1" applyFont="1" applyFill="1" applyBorder="1" applyAlignment="1">
      <alignment horizontal="center"/>
    </xf>
    <xf numFmtId="0" fontId="12" fillId="2" borderId="0" xfId="0" applyFont="1" applyFill="1" applyBorder="1"/>
    <xf numFmtId="0" fontId="7" fillId="2" borderId="0" xfId="0" applyFont="1" applyFill="1" applyBorder="1" applyAlignment="1">
      <alignment horizontal="left"/>
    </xf>
    <xf numFmtId="0" fontId="7" fillId="2" borderId="0" xfId="0" applyFont="1" applyFill="1" applyBorder="1"/>
    <xf numFmtId="0" fontId="7" fillId="2" borderId="0" xfId="0" applyFont="1" applyFill="1"/>
    <xf numFmtId="0" fontId="7" fillId="0" borderId="0" xfId="2" applyFont="1" applyAlignment="1"/>
    <xf numFmtId="0" fontId="22" fillId="0" borderId="0" xfId="2" applyFont="1" applyAlignment="1">
      <alignment horizontal="right"/>
    </xf>
    <xf numFmtId="0" fontId="15" fillId="0" borderId="2" xfId="0" applyFont="1" applyBorder="1" applyAlignment="1">
      <alignment horizontal="center"/>
    </xf>
    <xf numFmtId="0" fontId="50" fillId="0" borderId="0" xfId="1" applyFont="1" applyBorder="1"/>
    <xf numFmtId="0" fontId="39" fillId="2" borderId="0" xfId="0" applyFont="1" applyFill="1"/>
    <xf numFmtId="0" fontId="50" fillId="2" borderId="2" xfId="0" applyFont="1" applyFill="1" applyBorder="1" applyAlignment="1">
      <alignment horizontal="center" vertical="top" wrapText="1"/>
    </xf>
    <xf numFmtId="0" fontId="40" fillId="2" borderId="2" xfId="0" applyFont="1" applyFill="1" applyBorder="1" applyAlignment="1">
      <alignment horizontal="center" vertical="top" wrapText="1"/>
    </xf>
    <xf numFmtId="0" fontId="0" fillId="2" borderId="0" xfId="0" applyFill="1"/>
    <xf numFmtId="0" fontId="39" fillId="0" borderId="2" xfId="0" quotePrefix="1" applyFont="1" applyBorder="1" applyAlignment="1">
      <alignment horizontal="center" vertical="top" wrapText="1"/>
    </xf>
    <xf numFmtId="0" fontId="41" fillId="0" borderId="3" xfId="0" applyFont="1" applyBorder="1" applyAlignment="1">
      <alignment horizontal="center" vertical="top" wrapText="1"/>
    </xf>
    <xf numFmtId="0" fontId="7" fillId="0" borderId="0" xfId="0" applyFont="1" applyBorder="1" applyAlignment="1">
      <alignment horizontal="center" vertical="center" wrapText="1"/>
    </xf>
    <xf numFmtId="0" fontId="45" fillId="0" borderId="0" xfId="0" applyFont="1" applyAlignment="1"/>
    <xf numFmtId="0" fontId="20" fillId="0" borderId="0" xfId="0" applyFont="1" applyAlignment="1"/>
    <xf numFmtId="0" fontId="63" fillId="0" borderId="2" xfId="0" applyFont="1" applyBorder="1"/>
    <xf numFmtId="0" fontId="50" fillId="0" borderId="2" xfId="0" applyFont="1" applyBorder="1" applyAlignment="1">
      <alignment horizontal="center" vertical="top" wrapText="1"/>
    </xf>
    <xf numFmtId="0" fontId="7" fillId="0" borderId="5" xfId="0" applyFont="1" applyBorder="1" applyAlignment="1">
      <alignment horizontal="center" vertical="top" wrapText="1"/>
    </xf>
    <xf numFmtId="0" fontId="7" fillId="0" borderId="2" xfId="0" applyFont="1" applyBorder="1" applyAlignment="1">
      <alignment horizontal="center" vertical="top" wrapText="1"/>
    </xf>
    <xf numFmtId="0" fontId="37" fillId="0" borderId="0" xfId="0" applyFont="1" applyAlignment="1">
      <alignment horizontal="center"/>
    </xf>
    <xf numFmtId="0" fontId="38" fillId="0" borderId="0" xfId="0" applyFont="1" applyAlignment="1">
      <alignment horizontal="center"/>
    </xf>
    <xf numFmtId="0" fontId="40" fillId="0" borderId="1" xfId="0" applyFont="1" applyBorder="1" applyAlignment="1">
      <alignment horizontal="center" vertical="top" wrapText="1"/>
    </xf>
    <xf numFmtId="0" fontId="40" fillId="0" borderId="2" xfId="0" applyFont="1" applyBorder="1" applyAlignment="1">
      <alignment horizontal="center" vertical="top" wrapText="1"/>
    </xf>
    <xf numFmtId="0" fontId="7" fillId="2" borderId="0" xfId="0" applyFont="1" applyFill="1" applyBorder="1" applyAlignment="1">
      <alignment horizontal="right"/>
    </xf>
    <xf numFmtId="0" fontId="7" fillId="2" borderId="2" xfId="0" applyFont="1" applyFill="1" applyBorder="1" applyAlignment="1">
      <alignment horizontal="center" vertical="top" wrapText="1"/>
    </xf>
    <xf numFmtId="0" fontId="7" fillId="2" borderId="5" xfId="0" applyFont="1" applyFill="1" applyBorder="1" applyAlignment="1">
      <alignment horizontal="center" vertical="top" wrapText="1"/>
    </xf>
    <xf numFmtId="0" fontId="12" fillId="2" borderId="5" xfId="0" applyFont="1" applyFill="1" applyBorder="1" applyAlignment="1"/>
    <xf numFmtId="0" fontId="40" fillId="2" borderId="1" xfId="0" applyFont="1" applyFill="1" applyBorder="1" applyAlignment="1">
      <alignment horizontal="center" vertical="top" wrapText="1"/>
    </xf>
    <xf numFmtId="0" fontId="7" fillId="0" borderId="0" xfId="5" applyFont="1"/>
    <xf numFmtId="0" fontId="37" fillId="2" borderId="0" xfId="0" applyFont="1" applyFill="1" applyAlignment="1">
      <alignment horizontal="center"/>
    </xf>
    <xf numFmtId="0" fontId="41" fillId="2" borderId="2" xfId="0" quotePrefix="1" applyFont="1" applyFill="1" applyBorder="1" applyAlignment="1">
      <alignment horizontal="center" vertical="top" wrapText="1"/>
    </xf>
    <xf numFmtId="0" fontId="7" fillId="0" borderId="2" xfId="0" applyFont="1" applyBorder="1" applyAlignment="1">
      <alignment horizontal="center" vertical="top" wrapText="1"/>
    </xf>
    <xf numFmtId="0" fontId="16" fillId="0" borderId="0" xfId="0" applyFont="1" applyAlignment="1">
      <alignment horizontal="center"/>
    </xf>
    <xf numFmtId="0" fontId="12" fillId="0" borderId="0" xfId="0" applyFont="1"/>
    <xf numFmtId="0" fontId="7" fillId="0" borderId="2" xfId="2" applyFont="1" applyBorder="1" applyAlignment="1">
      <alignment horizontal="center" vertical="top" wrapText="1"/>
    </xf>
    <xf numFmtId="0" fontId="19" fillId="0" borderId="0" xfId="2" applyFont="1" applyAlignment="1">
      <alignment horizontal="left"/>
    </xf>
    <xf numFmtId="0" fontId="7" fillId="0" borderId="0" xfId="2" applyFont="1" applyAlignment="1">
      <alignment horizontal="center"/>
    </xf>
    <xf numFmtId="0" fontId="7" fillId="0" borderId="0" xfId="2" applyFont="1" applyAlignment="1">
      <alignment horizontal="left"/>
    </xf>
    <xf numFmtId="0" fontId="12" fillId="0" borderId="2" xfId="2" applyFont="1" applyBorder="1"/>
    <xf numFmtId="0" fontId="12" fillId="0" borderId="0" xfId="2" applyFont="1" applyBorder="1"/>
    <xf numFmtId="0" fontId="63" fillId="0" borderId="2" xfId="0" applyFont="1" applyFill="1" applyBorder="1"/>
    <xf numFmtId="0" fontId="7" fillId="0" borderId="0" xfId="0" applyFont="1" applyAlignment="1">
      <alignment horizontal="left" vertical="top" wrapText="1"/>
    </xf>
    <xf numFmtId="0" fontId="7" fillId="0" borderId="0" xfId="0" applyFont="1" applyAlignment="1">
      <alignment vertical="top" wrapText="1"/>
    </xf>
    <xf numFmtId="0" fontId="12" fillId="0" borderId="0" xfId="0" applyFont="1"/>
    <xf numFmtId="0" fontId="7" fillId="0" borderId="0" xfId="0" applyFont="1" applyAlignment="1">
      <alignment vertical="center" wrapText="1"/>
    </xf>
    <xf numFmtId="0" fontId="0" fillId="2" borderId="0" xfId="0" applyFill="1" applyBorder="1"/>
    <xf numFmtId="0" fontId="18" fillId="0" borderId="0" xfId="0" applyFont="1" applyBorder="1" applyAlignment="1">
      <alignment horizontal="center"/>
    </xf>
    <xf numFmtId="0" fontId="7" fillId="0" borderId="0" xfId="0" applyFont="1" applyAlignment="1">
      <alignment horizontal="left" vertical="top" wrapText="1"/>
    </xf>
    <xf numFmtId="0" fontId="20" fillId="0" borderId="2" xfId="4" applyFont="1" applyBorder="1" applyAlignment="1">
      <alignment horizontal="center" vertical="top" wrapText="1"/>
    </xf>
    <xf numFmtId="0" fontId="7" fillId="0" borderId="0" xfId="0" applyFont="1" applyAlignment="1">
      <alignment vertical="top" wrapText="1"/>
    </xf>
    <xf numFmtId="0" fontId="12" fillId="0" borderId="0" xfId="0" applyFont="1"/>
    <xf numFmtId="0" fontId="20" fillId="0" borderId="2" xfId="0" applyFont="1" applyBorder="1" applyAlignment="1">
      <alignment horizontal="center" vertical="top" wrapText="1"/>
    </xf>
    <xf numFmtId="0" fontId="18" fillId="0" borderId="2" xfId="0" applyFont="1" applyBorder="1" applyAlignment="1"/>
    <xf numFmtId="0" fontId="12" fillId="0" borderId="2" xfId="0" applyFont="1" applyBorder="1" applyAlignment="1"/>
    <xf numFmtId="0" fontId="7" fillId="2" borderId="2" xfId="0" applyFont="1" applyFill="1" applyBorder="1"/>
    <xf numFmtId="0" fontId="18" fillId="2" borderId="2" xfId="0" applyFont="1" applyFill="1" applyBorder="1" applyAlignment="1"/>
    <xf numFmtId="0" fontId="12" fillId="2" borderId="2" xfId="0" applyFont="1" applyFill="1" applyBorder="1" applyAlignment="1"/>
    <xf numFmtId="2" fontId="0" fillId="0" borderId="2" xfId="0" applyNumberFormat="1" applyBorder="1"/>
    <xf numFmtId="2" fontId="0" fillId="0" borderId="0" xfId="0" applyNumberFormat="1"/>
    <xf numFmtId="2" fontId="12" fillId="0" borderId="0" xfId="0" applyNumberFormat="1" applyFont="1"/>
    <xf numFmtId="2" fontId="12" fillId="0" borderId="2" xfId="0" applyNumberFormat="1" applyFont="1" applyBorder="1"/>
    <xf numFmtId="0" fontId="18" fillId="0" borderId="2" xfId="0" applyFont="1" applyBorder="1" applyAlignment="1">
      <alignment horizontal="right"/>
    </xf>
    <xf numFmtId="0" fontId="18" fillId="0" borderId="2" xfId="0" applyFont="1" applyBorder="1" applyAlignment="1">
      <alignment horizontal="right" vertical="top" wrapText="1"/>
    </xf>
    <xf numFmtId="0" fontId="20" fillId="0" borderId="2" xfId="0" applyFont="1" applyBorder="1" applyAlignment="1">
      <alignment horizontal="right" vertical="top" wrapText="1"/>
    </xf>
    <xf numFmtId="0" fontId="20" fillId="0" borderId="0" xfId="0" applyFont="1" applyAlignment="1">
      <alignment vertical="top" wrapText="1"/>
    </xf>
    <xf numFmtId="1" fontId="12" fillId="0" borderId="2" xfId="0" applyNumberFormat="1" applyFont="1" applyBorder="1"/>
    <xf numFmtId="1" fontId="12" fillId="0" borderId="0" xfId="0" applyNumberFormat="1" applyFont="1"/>
    <xf numFmtId="0" fontId="12" fillId="0" borderId="0" xfId="0" applyFont="1" applyAlignment="1"/>
    <xf numFmtId="0" fontId="12" fillId="4" borderId="0" xfId="0" applyFont="1" applyFill="1"/>
    <xf numFmtId="2" fontId="12" fillId="0" borderId="0" xfId="0" applyNumberFormat="1" applyFont="1" applyBorder="1" applyAlignment="1">
      <alignment horizontal="left" wrapText="1"/>
    </xf>
    <xf numFmtId="1" fontId="12" fillId="0" borderId="6" xfId="0" applyNumberFormat="1" applyFont="1" applyBorder="1"/>
    <xf numFmtId="2" fontId="7" fillId="0" borderId="0" xfId="0" applyNumberFormat="1" applyFont="1"/>
    <xf numFmtId="0" fontId="12" fillId="0" borderId="2" xfId="0" applyFont="1" applyBorder="1" applyAlignment="1">
      <alignment horizontal="center"/>
    </xf>
    <xf numFmtId="0" fontId="7" fillId="0" borderId="2" xfId="0" applyFont="1" applyBorder="1" applyAlignment="1"/>
    <xf numFmtId="1" fontId="0" fillId="0" borderId="2" xfId="0" applyNumberFormat="1" applyBorder="1"/>
    <xf numFmtId="2" fontId="12" fillId="0" borderId="0" xfId="1" applyNumberFormat="1" applyFont="1"/>
    <xf numFmtId="2" fontId="12" fillId="0" borderId="2" xfId="0" applyNumberFormat="1" applyFont="1" applyBorder="1" applyAlignment="1">
      <alignment horizontal="center"/>
    </xf>
    <xf numFmtId="0" fontId="12" fillId="0" borderId="0" xfId="0" applyFont="1"/>
    <xf numFmtId="2" fontId="12" fillId="0" borderId="0" xfId="0" applyNumberFormat="1" applyFont="1" applyBorder="1"/>
    <xf numFmtId="1" fontId="12" fillId="0" borderId="0" xfId="0" applyNumberFormat="1" applyFont="1" applyBorder="1"/>
    <xf numFmtId="1" fontId="12" fillId="0" borderId="0" xfId="0" applyNumberFormat="1" applyFont="1" applyFill="1" applyBorder="1"/>
    <xf numFmtId="2" fontId="7" fillId="0" borderId="2" xfId="0" applyNumberFormat="1" applyFont="1" applyBorder="1"/>
    <xf numFmtId="1" fontId="7" fillId="0" borderId="2" xfId="0" applyNumberFormat="1" applyFont="1" applyBorder="1"/>
    <xf numFmtId="0" fontId="0" fillId="0" borderId="0" xfId="0" applyAlignment="1">
      <alignment horizontal="center"/>
    </xf>
    <xf numFmtId="0" fontId="12" fillId="0" borderId="0" xfId="0" applyFont="1"/>
    <xf numFmtId="0" fontId="12" fillId="0" borderId="2" xfId="0" applyFont="1" applyBorder="1" applyAlignment="1">
      <alignment horizontal="center" vertical="top" wrapText="1"/>
    </xf>
    <xf numFmtId="2" fontId="12" fillId="0" borderId="2" xfId="0" applyNumberFormat="1" applyFont="1" applyBorder="1" applyAlignment="1">
      <alignment horizontal="right" vertical="center" wrapText="1"/>
    </xf>
    <xf numFmtId="2" fontId="12" fillId="0" borderId="0" xfId="0" applyNumberFormat="1" applyFont="1" applyAlignment="1">
      <alignment vertical="top" wrapText="1"/>
    </xf>
    <xf numFmtId="0" fontId="7" fillId="0" borderId="2" xfId="1" applyFont="1" applyBorder="1" applyAlignment="1">
      <alignment horizontal="right"/>
    </xf>
    <xf numFmtId="0" fontId="7" fillId="0" borderId="2" xfId="1" applyFont="1" applyBorder="1" applyAlignment="1">
      <alignment horizontal="right" vertical="center"/>
    </xf>
    <xf numFmtId="0" fontId="7" fillId="0" borderId="2" xfId="1" applyFont="1" applyBorder="1" applyAlignment="1">
      <alignment horizontal="right" vertical="top" wrapText="1"/>
    </xf>
    <xf numFmtId="2" fontId="18" fillId="0" borderId="2" xfId="0" applyNumberFormat="1" applyFont="1" applyBorder="1" applyAlignment="1">
      <alignment horizontal="right"/>
    </xf>
    <xf numFmtId="0" fontId="66" fillId="0" borderId="2" xfId="0" applyFont="1" applyBorder="1"/>
    <xf numFmtId="2" fontId="66" fillId="0" borderId="2" xfId="0" applyNumberFormat="1" applyFont="1" applyBorder="1"/>
    <xf numFmtId="1" fontId="66" fillId="0" borderId="2" xfId="0" applyNumberFormat="1" applyFont="1" applyBorder="1"/>
    <xf numFmtId="0" fontId="20" fillId="0" borderId="2" xfId="0" applyFont="1" applyBorder="1" applyAlignment="1">
      <alignment horizontal="right"/>
    </xf>
    <xf numFmtId="2" fontId="20" fillId="0" borderId="2" xfId="0" applyNumberFormat="1" applyFont="1" applyBorder="1" applyAlignment="1">
      <alignment horizontal="right"/>
    </xf>
    <xf numFmtId="2" fontId="0" fillId="0" borderId="0" xfId="0" applyNumberFormat="1" applyBorder="1"/>
    <xf numFmtId="0" fontId="67" fillId="0" borderId="2" xfId="0" applyFont="1" applyBorder="1" applyAlignment="1">
      <alignment horizontal="right"/>
    </xf>
    <xf numFmtId="2" fontId="67" fillId="0" borderId="2" xfId="0" applyNumberFormat="1" applyFont="1" applyBorder="1" applyAlignment="1">
      <alignment horizontal="right"/>
    </xf>
    <xf numFmtId="1" fontId="12" fillId="2" borderId="2" xfId="0" applyNumberFormat="1" applyFont="1" applyFill="1" applyBorder="1"/>
    <xf numFmtId="2" fontId="12" fillId="0" borderId="2" xfId="2" applyNumberFormat="1" applyFont="1" applyBorder="1"/>
    <xf numFmtId="0" fontId="17" fillId="0" borderId="2" xfId="2" applyFont="1" applyBorder="1" applyAlignment="1">
      <alignment vertical="center"/>
    </xf>
    <xf numFmtId="1" fontId="12" fillId="0" borderId="0" xfId="2" applyNumberFormat="1" applyFont="1"/>
    <xf numFmtId="0" fontId="12" fillId="0" borderId="0" xfId="0" applyFont="1"/>
    <xf numFmtId="0" fontId="12" fillId="0" borderId="0" xfId="0" applyFont="1" applyBorder="1" applyAlignment="1">
      <alignment horizontal="left" vertical="top" wrapText="1"/>
    </xf>
    <xf numFmtId="2" fontId="12" fillId="2" borderId="2" xfId="0" applyNumberFormat="1" applyFont="1" applyFill="1" applyBorder="1"/>
    <xf numFmtId="1" fontId="12" fillId="2" borderId="5" xfId="0" applyNumberFormat="1" applyFont="1" applyFill="1" applyBorder="1" applyAlignment="1"/>
    <xf numFmtId="2" fontId="12" fillId="2" borderId="2" xfId="0" applyNumberFormat="1" applyFont="1" applyFill="1" applyBorder="1" applyAlignment="1">
      <alignment horizontal="right"/>
    </xf>
    <xf numFmtId="164" fontId="12" fillId="0" borderId="0" xfId="0" applyNumberFormat="1" applyFont="1"/>
    <xf numFmtId="2" fontId="12" fillId="0" borderId="2" xfId="0" applyNumberFormat="1" applyFont="1" applyBorder="1" applyAlignment="1">
      <alignment horizontal="right"/>
    </xf>
    <xf numFmtId="2" fontId="12" fillId="0" borderId="2" xfId="0" applyNumberFormat="1" applyFont="1" applyBorder="1" applyAlignment="1">
      <alignment vertical="center"/>
    </xf>
    <xf numFmtId="0" fontId="12" fillId="0" borderId="2" xfId="0" applyFont="1" applyBorder="1" applyAlignment="1">
      <alignment horizontal="right" vertical="top" wrapText="1"/>
    </xf>
    <xf numFmtId="0" fontId="12" fillId="0" borderId="2" xfId="0" applyFont="1" applyBorder="1" applyAlignment="1">
      <alignment horizontal="right"/>
    </xf>
    <xf numFmtId="2" fontId="12" fillId="0" borderId="2" xfId="0" applyNumberFormat="1" applyFont="1" applyBorder="1" applyAlignment="1">
      <alignment horizontal="right" vertical="top" wrapText="1"/>
    </xf>
    <xf numFmtId="0" fontId="12" fillId="4" borderId="0" xfId="0" applyFont="1" applyFill="1" applyAlignment="1">
      <alignment horizontal="center"/>
    </xf>
    <xf numFmtId="1" fontId="24" fillId="0" borderId="2" xfId="1" applyNumberFormat="1" applyFont="1" applyBorder="1" applyAlignment="1">
      <alignment wrapText="1"/>
    </xf>
    <xf numFmtId="1" fontId="24" fillId="0" borderId="2" xfId="1" applyNumberFormat="1" applyFont="1" applyBorder="1"/>
    <xf numFmtId="0" fontId="24" fillId="0" borderId="2" xfId="1" applyFont="1" applyBorder="1" applyAlignment="1">
      <alignment horizontal="right" wrapText="1"/>
    </xf>
    <xf numFmtId="0" fontId="24" fillId="0" borderId="2" xfId="1" applyFont="1" applyBorder="1" applyAlignment="1">
      <alignment horizontal="right"/>
    </xf>
    <xf numFmtId="0" fontId="20" fillId="0" borderId="2" xfId="0" applyFont="1" applyBorder="1"/>
    <xf numFmtId="0" fontId="12" fillId="0" borderId="2" xfId="0" applyFont="1" applyBorder="1" applyAlignment="1">
      <alignment horizontal="center"/>
    </xf>
    <xf numFmtId="2" fontId="18" fillId="2" borderId="2" xfId="0" applyNumberFormat="1" applyFont="1" applyFill="1" applyBorder="1" applyAlignment="1"/>
    <xf numFmtId="0" fontId="69" fillId="0" borderId="0" xfId="0" applyFont="1" applyBorder="1" applyAlignment="1">
      <alignment horizontal="center"/>
    </xf>
    <xf numFmtId="0" fontId="64" fillId="0" borderId="0" xfId="0" applyFont="1" applyBorder="1" applyAlignment="1">
      <alignment horizontal="center"/>
    </xf>
    <xf numFmtId="2" fontId="68" fillId="0" borderId="0" xfId="0" applyNumberFormat="1" applyFont="1"/>
    <xf numFmtId="0" fontId="68" fillId="0" borderId="0" xfId="0" applyFont="1"/>
    <xf numFmtId="0" fontId="7" fillId="0" borderId="5" xfId="0" applyFont="1" applyBorder="1"/>
    <xf numFmtId="1" fontId="7" fillId="0" borderId="5" xfId="0" applyNumberFormat="1" applyFont="1" applyBorder="1"/>
    <xf numFmtId="0" fontId="12" fillId="0" borderId="0" xfId="0" applyFont="1"/>
    <xf numFmtId="1" fontId="20" fillId="0" borderId="2" xfId="0" applyNumberFormat="1" applyFont="1" applyBorder="1"/>
    <xf numFmtId="0" fontId="7" fillId="2" borderId="2" xfId="0" applyFont="1" applyFill="1" applyBorder="1" applyAlignment="1">
      <alignment horizontal="center" vertical="top" wrapText="1"/>
    </xf>
    <xf numFmtId="1" fontId="67" fillId="0" borderId="2" xfId="0" applyNumberFormat="1" applyFont="1" applyBorder="1" applyAlignment="1">
      <alignment horizontal="right"/>
    </xf>
    <xf numFmtId="0" fontId="0" fillId="0" borderId="0" xfId="0" applyAlignment="1"/>
    <xf numFmtId="0" fontId="70" fillId="2" borderId="2" xfId="0" applyFont="1" applyFill="1" applyBorder="1" applyAlignment="1">
      <alignment horizontal="center" vertical="center" wrapText="1"/>
    </xf>
    <xf numFmtId="0" fontId="27" fillId="0" borderId="2" xfId="1" applyFont="1" applyBorder="1" applyAlignment="1">
      <alignment horizontal="right" vertical="top" wrapText="1"/>
    </xf>
    <xf numFmtId="0" fontId="49" fillId="0" borderId="2" xfId="1" applyBorder="1" applyAlignment="1">
      <alignment horizontal="right"/>
    </xf>
    <xf numFmtId="0" fontId="50" fillId="0" borderId="2" xfId="1" applyFont="1" applyBorder="1" applyAlignment="1">
      <alignment horizontal="right"/>
    </xf>
    <xf numFmtId="0" fontId="0" fillId="0" borderId="0" xfId="0" applyAlignment="1">
      <alignment vertical="top"/>
    </xf>
    <xf numFmtId="0" fontId="71" fillId="0" borderId="2" xfId="0" applyFont="1" applyBorder="1" applyAlignment="1">
      <alignment horizontal="right"/>
    </xf>
    <xf numFmtId="2" fontId="71" fillId="0" borderId="2" xfId="0" applyNumberFormat="1" applyFont="1" applyBorder="1" applyAlignment="1">
      <alignment horizontal="right"/>
    </xf>
    <xf numFmtId="0" fontId="72" fillId="0" borderId="2" xfId="0" applyFont="1" applyBorder="1" applyAlignment="1">
      <alignment horizontal="right"/>
    </xf>
    <xf numFmtId="2" fontId="72" fillId="0" borderId="2" xfId="0" applyNumberFormat="1" applyFont="1" applyBorder="1" applyAlignment="1">
      <alignment horizontal="right"/>
    </xf>
    <xf numFmtId="0" fontId="12" fillId="5" borderId="0" xfId="0" applyFont="1" applyFill="1"/>
    <xf numFmtId="0" fontId="49" fillId="5" borderId="0" xfId="1" applyFill="1"/>
    <xf numFmtId="0" fontId="23" fillId="5" borderId="0" xfId="1" applyFont="1" applyFill="1"/>
    <xf numFmtId="0" fontId="23" fillId="5" borderId="0" xfId="1" applyFont="1" applyFill="1" applyAlignment="1">
      <alignment horizontal="center"/>
    </xf>
    <xf numFmtId="0" fontId="29" fillId="5" borderId="0" xfId="1" applyFont="1" applyFill="1" applyAlignment="1">
      <alignment horizontal="center"/>
    </xf>
    <xf numFmtId="0" fontId="50" fillId="5" borderId="0" xfId="1" applyFont="1" applyFill="1"/>
    <xf numFmtId="0" fontId="12" fillId="6" borderId="0" xfId="0" applyFont="1" applyFill="1"/>
    <xf numFmtId="0" fontId="49" fillId="6" borderId="0" xfId="1" applyFill="1"/>
    <xf numFmtId="0" fontId="23" fillId="6" borderId="0" xfId="1" applyFont="1" applyFill="1"/>
    <xf numFmtId="0" fontId="23" fillId="6" borderId="0" xfId="1" applyFont="1" applyFill="1" applyAlignment="1">
      <alignment horizontal="center"/>
    </xf>
    <xf numFmtId="0" fontId="29" fillId="6" borderId="0" xfId="1" applyFont="1" applyFill="1" applyAlignment="1">
      <alignment horizontal="center"/>
    </xf>
    <xf numFmtId="0" fontId="50" fillId="6" borderId="0" xfId="1" applyFont="1" applyFill="1"/>
    <xf numFmtId="0" fontId="49" fillId="6" borderId="0" xfId="1" applyFill="1" applyBorder="1"/>
    <xf numFmtId="0" fontId="12" fillId="0" borderId="0" xfId="0" applyFont="1" applyBorder="1" applyAlignment="1">
      <alignment horizontal="center"/>
    </xf>
    <xf numFmtId="0" fontId="7" fillId="0" borderId="2" xfId="0" applyFont="1" applyBorder="1" applyAlignment="1">
      <alignment horizontal="center" vertical="top" wrapText="1"/>
    </xf>
    <xf numFmtId="0" fontId="12" fillId="0" borderId="2" xfId="0" applyFont="1" applyBorder="1" applyAlignment="1">
      <alignment horizontal="center"/>
    </xf>
    <xf numFmtId="0" fontId="7" fillId="0" borderId="0" xfId="0" applyFont="1" applyAlignment="1">
      <alignment horizontal="left"/>
    </xf>
    <xf numFmtId="0" fontId="7" fillId="0" borderId="2" xfId="0" applyFont="1" applyBorder="1" applyAlignment="1">
      <alignment horizontal="center" vertical="top"/>
    </xf>
    <xf numFmtId="0" fontId="12" fillId="0" borderId="0" xfId="0" applyFont="1"/>
    <xf numFmtId="0" fontId="19" fillId="0" borderId="0" xfId="0" applyFont="1" applyAlignment="1">
      <alignment horizontal="left"/>
    </xf>
    <xf numFmtId="0" fontId="7" fillId="0" borderId="2" xfId="1" applyFont="1" applyBorder="1" applyAlignment="1">
      <alignment horizontal="center" vertical="top" wrapText="1"/>
    </xf>
    <xf numFmtId="0" fontId="0" fillId="0" borderId="2" xfId="0" applyBorder="1" applyAlignment="1">
      <alignment horizontal="center"/>
    </xf>
    <xf numFmtId="0" fontId="21" fillId="0" borderId="0" xfId="0" applyFont="1" applyAlignment="1">
      <alignment vertical="top" wrapText="1"/>
    </xf>
    <xf numFmtId="0" fontId="27" fillId="0" borderId="2" xfId="1" applyFont="1" applyBorder="1" applyAlignment="1">
      <alignment horizontal="center" vertical="top" wrapText="1"/>
    </xf>
    <xf numFmtId="2" fontId="12" fillId="0" borderId="0" xfId="0" applyNumberFormat="1" applyFont="1" applyBorder="1" applyAlignment="1">
      <alignment horizontal="left" vertical="top" wrapText="1"/>
    </xf>
    <xf numFmtId="0" fontId="12" fillId="0" borderId="0" xfId="0" applyFont="1" applyFill="1" applyBorder="1"/>
    <xf numFmtId="0" fontId="12" fillId="2" borderId="0" xfId="0" applyFont="1" applyFill="1" applyAlignment="1"/>
    <xf numFmtId="0" fontId="73" fillId="0" borderId="2" xfId="0" applyFont="1" applyBorder="1"/>
    <xf numFmtId="2" fontId="12" fillId="2" borderId="0" xfId="1" applyNumberFormat="1" applyFont="1" applyFill="1"/>
    <xf numFmtId="2" fontId="7" fillId="0" borderId="2" xfId="1" applyNumberFormat="1" applyFont="1" applyBorder="1"/>
    <xf numFmtId="0" fontId="19" fillId="0" borderId="9" xfId="0" applyFont="1" applyBorder="1" applyAlignment="1"/>
    <xf numFmtId="0" fontId="19" fillId="0" borderId="0" xfId="0" applyFont="1" applyBorder="1" applyAlignment="1"/>
    <xf numFmtId="2" fontId="12" fillId="2" borderId="0" xfId="0" applyNumberFormat="1" applyFont="1" applyFill="1" applyBorder="1"/>
    <xf numFmtId="2" fontId="61" fillId="2" borderId="0" xfId="0" applyNumberFormat="1" applyFont="1" applyFill="1" applyBorder="1"/>
    <xf numFmtId="2" fontId="0" fillId="2" borderId="0" xfId="0" applyNumberFormat="1" applyFill="1" applyBorder="1"/>
    <xf numFmtId="2" fontId="7" fillId="0" borderId="2" xfId="0" applyNumberFormat="1" applyFont="1" applyBorder="1" applyAlignment="1">
      <alignment horizontal="right" vertical="top" wrapText="1"/>
    </xf>
    <xf numFmtId="0" fontId="7" fillId="0" borderId="7" xfId="0" applyFont="1" applyBorder="1" applyAlignment="1"/>
    <xf numFmtId="0" fontId="17" fillId="0" borderId="0" xfId="2" applyFont="1"/>
    <xf numFmtId="0" fontId="21" fillId="0" borderId="0" xfId="2" applyFont="1" applyAlignment="1">
      <alignment horizontal="center"/>
    </xf>
    <xf numFmtId="0" fontId="20" fillId="0" borderId="0" xfId="0" applyFont="1" applyAlignment="1">
      <alignment horizontal="left"/>
    </xf>
    <xf numFmtId="0" fontId="58" fillId="0" borderId="0" xfId="0" applyFont="1" applyAlignment="1">
      <alignment vertical="center"/>
    </xf>
    <xf numFmtId="0" fontId="58" fillId="0" borderId="0" xfId="0" applyFont="1" applyBorder="1" applyAlignment="1">
      <alignment vertical="center"/>
    </xf>
    <xf numFmtId="0" fontId="17" fillId="2" borderId="0" xfId="0" applyFont="1" applyFill="1"/>
    <xf numFmtId="0" fontId="20" fillId="2" borderId="0" xfId="0" applyFont="1" applyFill="1"/>
    <xf numFmtId="0" fontId="18" fillId="2" borderId="0" xfId="0" applyFont="1" applyFill="1"/>
    <xf numFmtId="0" fontId="20" fillId="0" borderId="0" xfId="0" applyFont="1" applyBorder="1"/>
    <xf numFmtId="0" fontId="11" fillId="0" borderId="0" xfId="0" applyFont="1" applyBorder="1" applyAlignment="1">
      <alignment horizontal="center"/>
    </xf>
    <xf numFmtId="0" fontId="8" fillId="0" borderId="0" xfId="0" applyFont="1" applyBorder="1" applyAlignment="1"/>
    <xf numFmtId="0" fontId="16" fillId="0" borderId="0" xfId="0" applyFont="1" applyBorder="1" applyAlignment="1">
      <alignment horizontal="center"/>
    </xf>
    <xf numFmtId="0" fontId="49" fillId="0" borderId="0" xfId="1" applyBorder="1" applyAlignment="1">
      <alignment horizontal="left"/>
    </xf>
    <xf numFmtId="0" fontId="34" fillId="0" borderId="0" xfId="1" applyFont="1" applyAlignment="1"/>
    <xf numFmtId="0" fontId="4" fillId="7" borderId="0" xfId="1" applyFont="1" applyFill="1" applyBorder="1"/>
    <xf numFmtId="2" fontId="12" fillId="2" borderId="1" xfId="0" applyNumberFormat="1" applyFont="1" applyFill="1" applyBorder="1" applyAlignment="1">
      <alignment horizontal="right"/>
    </xf>
    <xf numFmtId="0" fontId="12" fillId="2" borderId="13" xfId="0" applyFont="1" applyFill="1" applyBorder="1"/>
    <xf numFmtId="0" fontId="7" fillId="0" borderId="0" xfId="2" applyFont="1" applyFill="1" applyBorder="1" applyAlignment="1">
      <alignment horizontal="left" vertical="center"/>
    </xf>
    <xf numFmtId="0" fontId="12" fillId="0" borderId="2" xfId="0" applyFont="1" applyBorder="1" applyAlignment="1">
      <alignment horizontal="center"/>
    </xf>
    <xf numFmtId="0" fontId="12" fillId="0" borderId="0" xfId="0" applyFont="1"/>
    <xf numFmtId="0" fontId="17" fillId="2" borderId="2" xfId="0" applyFont="1" applyFill="1" applyBorder="1" applyAlignment="1">
      <alignment vertical="center" wrapText="1"/>
    </xf>
    <xf numFmtId="0" fontId="21" fillId="2" borderId="0" xfId="0" applyFont="1" applyFill="1" applyAlignment="1">
      <alignment wrapText="1"/>
    </xf>
    <xf numFmtId="0" fontId="7" fillId="2" borderId="7" xfId="0" applyFont="1" applyFill="1" applyBorder="1" applyAlignment="1"/>
    <xf numFmtId="0" fontId="7" fillId="2" borderId="2" xfId="0" applyFont="1" applyFill="1" applyBorder="1" applyAlignment="1">
      <alignment vertical="top" wrapText="1"/>
    </xf>
    <xf numFmtId="2" fontId="12" fillId="2" borderId="2" xfId="0" applyNumberFormat="1" applyFont="1" applyFill="1" applyBorder="1" applyAlignment="1">
      <alignment horizontal="right" vertical="center" wrapText="1"/>
    </xf>
    <xf numFmtId="2" fontId="12" fillId="2" borderId="0" xfId="0" applyNumberFormat="1" applyFont="1" applyFill="1"/>
    <xf numFmtId="0" fontId="7" fillId="0" borderId="2" xfId="0" applyFont="1" applyBorder="1" applyAlignment="1">
      <alignment horizontal="center" vertical="top" wrapText="1"/>
    </xf>
    <xf numFmtId="0" fontId="12" fillId="0" borderId="0" xfId="0" applyFont="1"/>
    <xf numFmtId="0" fontId="7" fillId="0" borderId="0" xfId="0" applyFont="1" applyFill="1" applyBorder="1" applyAlignment="1">
      <alignment horizontal="center" vertical="top" wrapText="1"/>
    </xf>
    <xf numFmtId="0" fontId="7" fillId="0" borderId="2" xfId="0" applyFont="1" applyBorder="1" applyAlignment="1">
      <alignment horizontal="center" vertical="top" wrapText="1"/>
    </xf>
    <xf numFmtId="0" fontId="11" fillId="0" borderId="0" xfId="0" applyFont="1" applyAlignment="1">
      <alignment horizontal="center"/>
    </xf>
    <xf numFmtId="0" fontId="10" fillId="0" borderId="0" xfId="0" applyFont="1" applyAlignment="1">
      <alignment horizontal="center"/>
    </xf>
    <xf numFmtId="0" fontId="12" fillId="0" borderId="0" xfId="0" applyFont="1"/>
    <xf numFmtId="0" fontId="12" fillId="0" borderId="0" xfId="0" applyFont="1" applyBorder="1" applyAlignment="1">
      <alignment horizontal="left" vertical="top" wrapText="1"/>
    </xf>
    <xf numFmtId="0" fontId="12" fillId="0" borderId="2" xfId="0" applyFont="1" applyBorder="1" applyAlignment="1">
      <alignment horizontal="center" vertical="center" wrapText="1"/>
    </xf>
    <xf numFmtId="0" fontId="12" fillId="0" borderId="2" xfId="0" applyFont="1" applyBorder="1" applyAlignment="1">
      <alignment horizontal="center" vertical="center"/>
    </xf>
    <xf numFmtId="0" fontId="12" fillId="0" borderId="0" xfId="0" applyFont="1"/>
    <xf numFmtId="2" fontId="7" fillId="0" borderId="0" xfId="0" applyNumberFormat="1" applyFont="1" applyBorder="1"/>
    <xf numFmtId="0" fontId="56" fillId="0" borderId="2" xfId="0" applyFont="1" applyBorder="1" applyAlignment="1">
      <alignment horizontal="right" vertical="center" wrapText="1"/>
    </xf>
    <xf numFmtId="0" fontId="7" fillId="0" borderId="2" xfId="0" applyFont="1" applyBorder="1" applyAlignment="1">
      <alignment horizontal="center"/>
    </xf>
    <xf numFmtId="0" fontId="50" fillId="0" borderId="2" xfId="0" applyFont="1" applyBorder="1" applyAlignment="1">
      <alignment horizontal="center" vertical="top" wrapText="1"/>
    </xf>
    <xf numFmtId="0" fontId="40" fillId="0" borderId="7" xfId="0" applyFont="1" applyBorder="1" applyAlignment="1"/>
    <xf numFmtId="0" fontId="76" fillId="0" borderId="2" xfId="0" quotePrefix="1" applyFont="1" applyBorder="1" applyAlignment="1">
      <alignment vertical="top" wrapText="1"/>
    </xf>
    <xf numFmtId="0" fontId="41" fillId="0" borderId="2" xfId="0" quotePrefix="1" applyFont="1" applyBorder="1" applyAlignment="1">
      <alignment vertical="top" wrapText="1"/>
    </xf>
    <xf numFmtId="0" fontId="41" fillId="2" borderId="2" xfId="0" quotePrefix="1" applyFont="1" applyFill="1" applyBorder="1" applyAlignment="1">
      <alignment vertical="top" wrapText="1"/>
    </xf>
    <xf numFmtId="0" fontId="22" fillId="2" borderId="0" xfId="0" applyFont="1" applyFill="1" applyAlignment="1">
      <alignment horizontal="right"/>
    </xf>
    <xf numFmtId="2" fontId="12" fillId="0" borderId="2" xfId="0" applyNumberFormat="1" applyFont="1" applyBorder="1" applyAlignment="1"/>
    <xf numFmtId="0" fontId="12" fillId="0" borderId="0" xfId="0" applyFont="1"/>
    <xf numFmtId="0" fontId="7" fillId="2" borderId="2" xfId="0" applyFont="1" applyFill="1" applyBorder="1" applyAlignment="1">
      <alignment horizontal="center" vertical="top" wrapText="1"/>
    </xf>
    <xf numFmtId="0" fontId="7" fillId="2" borderId="0" xfId="0" applyFont="1" applyFill="1" applyBorder="1" applyAlignment="1">
      <alignment horizontal="right"/>
    </xf>
    <xf numFmtId="0" fontId="7" fillId="2" borderId="5" xfId="0" applyFont="1" applyFill="1" applyBorder="1" applyAlignment="1">
      <alignment horizontal="center" vertical="top" wrapText="1"/>
    </xf>
    <xf numFmtId="0" fontId="0" fillId="0" borderId="2" xfId="0" applyBorder="1" applyAlignment="1">
      <alignment vertical="center"/>
    </xf>
    <xf numFmtId="0" fontId="51" fillId="0" borderId="1" xfId="0" applyFont="1" applyBorder="1" applyAlignment="1">
      <alignment vertical="center"/>
    </xf>
    <xf numFmtId="0" fontId="12" fillId="0" borderId="2" xfId="0" applyFont="1" applyBorder="1" applyAlignment="1">
      <alignment vertical="center"/>
    </xf>
    <xf numFmtId="0" fontId="49" fillId="2" borderId="0" xfId="1" applyFill="1"/>
    <xf numFmtId="0" fontId="49" fillId="2" borderId="0" xfId="1" applyFill="1" applyAlignment="1">
      <alignment horizontal="left"/>
    </xf>
    <xf numFmtId="0" fontId="11" fillId="2" borderId="0" xfId="0" applyFont="1" applyFill="1" applyAlignment="1"/>
    <xf numFmtId="0" fontId="49" fillId="2" borderId="7" xfId="1" applyFill="1" applyBorder="1" applyAlignment="1">
      <alignment horizontal="center"/>
    </xf>
    <xf numFmtId="0" fontId="25" fillId="2" borderId="2" xfId="1" applyFont="1" applyFill="1" applyBorder="1" applyAlignment="1">
      <alignment horizontal="center" vertical="top" wrapText="1"/>
    </xf>
    <xf numFmtId="0" fontId="32" fillId="2" borderId="3" xfId="1" applyFont="1" applyFill="1" applyBorder="1" applyAlignment="1">
      <alignment horizontal="center" vertical="top" wrapText="1"/>
    </xf>
    <xf numFmtId="0" fontId="33" fillId="2" borderId="2" xfId="1" applyFont="1" applyFill="1" applyBorder="1" applyAlignment="1">
      <alignment horizontal="center" vertical="top" wrapText="1"/>
    </xf>
    <xf numFmtId="0" fontId="49" fillId="2" borderId="2" xfId="1" applyFill="1" applyBorder="1"/>
    <xf numFmtId="0" fontId="74" fillId="2" borderId="2" xfId="1" applyFont="1" applyFill="1" applyBorder="1"/>
    <xf numFmtId="0" fontId="50" fillId="2" borderId="2" xfId="1" applyFont="1" applyFill="1" applyBorder="1"/>
    <xf numFmtId="0" fontId="50" fillId="2" borderId="0" xfId="1" applyFont="1" applyFill="1" applyBorder="1"/>
    <xf numFmtId="0" fontId="50" fillId="2" borderId="0" xfId="1" applyFont="1" applyFill="1"/>
    <xf numFmtId="0" fontId="49" fillId="2" borderId="0" xfId="1" applyFill="1" applyBorder="1"/>
    <xf numFmtId="0" fontId="4" fillId="2" borderId="0" xfId="1" applyFont="1" applyFill="1" applyBorder="1"/>
    <xf numFmtId="0" fontId="22" fillId="2" borderId="2" xfId="0" applyFont="1" applyFill="1" applyBorder="1" applyAlignment="1">
      <alignment horizontal="center" vertical="top" wrapText="1"/>
    </xf>
    <xf numFmtId="0" fontId="0" fillId="2" borderId="2" xfId="0" applyFill="1" applyBorder="1" applyAlignment="1">
      <alignment horizontal="center"/>
    </xf>
    <xf numFmtId="0" fontId="14" fillId="2" borderId="2" xfId="0" applyFont="1" applyFill="1" applyBorder="1"/>
    <xf numFmtId="2" fontId="12" fillId="2" borderId="2" xfId="0" applyNumberFormat="1" applyFont="1" applyFill="1" applyBorder="1" applyAlignment="1"/>
    <xf numFmtId="2" fontId="7" fillId="0" borderId="2" xfId="0" applyNumberFormat="1" applyFont="1" applyBorder="1" applyAlignment="1"/>
    <xf numFmtId="0" fontId="12" fillId="0" borderId="0" xfId="0" applyFont="1" applyAlignment="1">
      <alignment vertical="top"/>
    </xf>
    <xf numFmtId="2" fontId="67" fillId="0" borderId="0" xfId="0" applyNumberFormat="1" applyFont="1" applyFill="1" applyBorder="1" applyAlignment="1">
      <alignment horizontal="right"/>
    </xf>
    <xf numFmtId="0" fontId="3" fillId="2" borderId="0" xfId="1" applyFont="1" applyFill="1"/>
    <xf numFmtId="0" fontId="3" fillId="0" borderId="0" xfId="1" applyFont="1"/>
    <xf numFmtId="0" fontId="7" fillId="0" borderId="5" xfId="3" applyFont="1" applyBorder="1" applyAlignment="1">
      <alignment horizontal="center"/>
    </xf>
    <xf numFmtId="0" fontId="7" fillId="0" borderId="6" xfId="3" applyFont="1" applyBorder="1" applyAlignment="1">
      <alignment horizontal="left"/>
    </xf>
    <xf numFmtId="2" fontId="12" fillId="0" borderId="0" xfId="3" applyNumberFormat="1"/>
    <xf numFmtId="0" fontId="7" fillId="0" borderId="2" xfId="3" applyFont="1" applyFill="1" applyBorder="1" applyAlignment="1">
      <alignment horizontal="left"/>
    </xf>
    <xf numFmtId="2" fontId="12" fillId="0" borderId="2" xfId="3" applyNumberFormat="1" applyBorder="1"/>
    <xf numFmtId="2" fontId="7" fillId="0" borderId="2" xfId="3" applyNumberFormat="1" applyFont="1" applyBorder="1"/>
    <xf numFmtId="0" fontId="7" fillId="0" borderId="2" xfId="1" applyFont="1" applyFill="1" applyBorder="1" applyAlignment="1">
      <alignment horizontal="center" vertical="center"/>
    </xf>
    <xf numFmtId="0" fontId="41" fillId="0" borderId="2" xfId="0" applyFont="1" applyFill="1" applyBorder="1" applyAlignment="1">
      <alignment horizontal="center" vertical="top" wrapText="1"/>
    </xf>
    <xf numFmtId="0" fontId="7" fillId="0" borderId="2" xfId="1" applyFont="1" applyFill="1" applyBorder="1" applyAlignment="1">
      <alignment horizontal="center" vertical="center" wrapText="1"/>
    </xf>
    <xf numFmtId="0" fontId="7" fillId="0" borderId="2" xfId="0" applyFont="1" applyBorder="1" applyAlignment="1">
      <alignment horizontal="center"/>
    </xf>
    <xf numFmtId="0" fontId="7" fillId="0" borderId="5" xfId="0" applyFont="1" applyBorder="1" applyAlignment="1">
      <alignment horizontal="center" vertical="top" wrapText="1"/>
    </xf>
    <xf numFmtId="2" fontId="12" fillId="0" borderId="2" xfId="0" applyNumberFormat="1" applyFont="1" applyBorder="1" applyAlignment="1"/>
    <xf numFmtId="0" fontId="7" fillId="0" borderId="2" xfId="0" applyFont="1" applyBorder="1" applyAlignment="1">
      <alignment horizontal="center" vertical="center"/>
    </xf>
    <xf numFmtId="0" fontId="12" fillId="0" borderId="0" xfId="0" applyFont="1"/>
    <xf numFmtId="0" fontId="19" fillId="0" borderId="0" xfId="0" applyFont="1" applyAlignment="1">
      <alignment horizontal="left"/>
    </xf>
    <xf numFmtId="0" fontId="12" fillId="0" borderId="0" xfId="0" applyFont="1" applyBorder="1" applyAlignment="1">
      <alignment horizontal="left" vertical="top" wrapText="1"/>
    </xf>
    <xf numFmtId="0" fontId="7" fillId="0" borderId="2" xfId="0" applyFont="1" applyBorder="1" applyAlignment="1">
      <alignment horizontal="center"/>
    </xf>
    <xf numFmtId="0" fontId="7" fillId="0" borderId="2" xfId="0" applyFont="1" applyBorder="1" applyAlignment="1">
      <alignment horizontal="center" vertical="top" wrapText="1"/>
    </xf>
    <xf numFmtId="0" fontId="7" fillId="0" borderId="0" xfId="0" applyFont="1" applyAlignment="1">
      <alignment horizontal="left"/>
    </xf>
    <xf numFmtId="0" fontId="7" fillId="0" borderId="2" xfId="0" applyFont="1" applyBorder="1" applyAlignment="1">
      <alignment horizontal="center" vertical="center"/>
    </xf>
    <xf numFmtId="0" fontId="7" fillId="0" borderId="0" xfId="0" applyFont="1" applyAlignment="1">
      <alignment vertical="top" wrapText="1"/>
    </xf>
    <xf numFmtId="0" fontId="12" fillId="0" borderId="0" xfId="0" applyFont="1"/>
    <xf numFmtId="0" fontId="12" fillId="0" borderId="2" xfId="0" applyFont="1" applyBorder="1" applyAlignment="1">
      <alignment horizontal="center" vertical="center" wrapText="1"/>
    </xf>
    <xf numFmtId="0" fontId="8" fillId="2" borderId="0" xfId="0" applyFont="1" applyFill="1" applyAlignment="1">
      <alignment horizontal="right"/>
    </xf>
    <xf numFmtId="0" fontId="12" fillId="0" borderId="0" xfId="2" applyFont="1"/>
    <xf numFmtId="1" fontId="12" fillId="0" borderId="8" xfId="0" applyNumberFormat="1" applyFont="1" applyBorder="1"/>
    <xf numFmtId="1" fontId="0" fillId="0" borderId="0" xfId="0" applyNumberFormat="1" applyFont="1" applyFill="1" applyBorder="1"/>
    <xf numFmtId="1" fontId="61" fillId="0" borderId="0" xfId="0" applyNumberFormat="1" applyFont="1" applyFill="1" applyBorder="1"/>
    <xf numFmtId="1" fontId="7" fillId="0" borderId="0" xfId="0" applyNumberFormat="1" applyFont="1" applyFill="1" applyBorder="1"/>
    <xf numFmtId="0" fontId="0" fillId="0" borderId="0" xfId="0" applyFill="1" applyBorder="1"/>
    <xf numFmtId="0" fontId="27" fillId="0" borderId="2" xfId="1" applyFont="1" applyBorder="1" applyAlignment="1">
      <alignment horizontal="center" vertical="top" wrapText="1"/>
    </xf>
    <xf numFmtId="0" fontId="79" fillId="0" borderId="2" xfId="0" applyFont="1" applyBorder="1" applyAlignment="1">
      <alignment horizontal="right"/>
    </xf>
    <xf numFmtId="2" fontId="79" fillId="0" borderId="2" xfId="0" applyNumberFormat="1" applyFont="1" applyBorder="1" applyAlignment="1">
      <alignment horizontal="right"/>
    </xf>
    <xf numFmtId="1" fontId="79" fillId="0" borderId="2" xfId="0" applyNumberFormat="1" applyFont="1" applyBorder="1" applyAlignment="1">
      <alignment horizontal="right"/>
    </xf>
    <xf numFmtId="2" fontId="18" fillId="0" borderId="0" xfId="0" applyNumberFormat="1" applyFont="1" applyFill="1" applyBorder="1" applyAlignment="1">
      <alignment horizontal="right"/>
    </xf>
    <xf numFmtId="0" fontId="41" fillId="0" borderId="2" xfId="0" applyFont="1" applyBorder="1" applyAlignment="1">
      <alignment horizontal="center" vertical="center" wrapText="1"/>
    </xf>
    <xf numFmtId="0" fontId="41" fillId="0" borderId="2" xfId="0" quotePrefix="1" applyFont="1" applyBorder="1" applyAlignment="1">
      <alignment horizontal="center" vertical="center" wrapText="1"/>
    </xf>
    <xf numFmtId="0" fontId="77" fillId="0" borderId="2" xfId="0" applyFont="1" applyFill="1" applyBorder="1" applyAlignment="1">
      <alignment wrapText="1"/>
    </xf>
    <xf numFmtId="0" fontId="80" fillId="0" borderId="0" xfId="0" applyFont="1"/>
    <xf numFmtId="0" fontId="7" fillId="2" borderId="0" xfId="0" applyFont="1" applyFill="1" applyAlignment="1"/>
    <xf numFmtId="0" fontId="17" fillId="2" borderId="0" xfId="0" applyFont="1" applyFill="1" applyAlignment="1"/>
    <xf numFmtId="0" fontId="16" fillId="2" borderId="0" xfId="0" applyFont="1" applyFill="1" applyAlignment="1"/>
    <xf numFmtId="0" fontId="10" fillId="2" borderId="0" xfId="0" applyFont="1" applyFill="1" applyAlignment="1">
      <alignment horizontal="center"/>
    </xf>
    <xf numFmtId="0" fontId="10" fillId="2" borderId="0" xfId="0" applyFont="1" applyFill="1" applyAlignment="1"/>
    <xf numFmtId="0" fontId="66" fillId="2" borderId="2" xfId="1" applyFont="1" applyFill="1" applyBorder="1"/>
    <xf numFmtId="0" fontId="12" fillId="2" borderId="2" xfId="0" applyFont="1" applyFill="1" applyBorder="1" applyAlignment="1">
      <alignment horizontal="left" wrapText="1"/>
    </xf>
    <xf numFmtId="0" fontId="60" fillId="0" borderId="2" xfId="0" applyFont="1" applyBorder="1" applyAlignment="1">
      <alignment wrapText="1"/>
    </xf>
    <xf numFmtId="0" fontId="0" fillId="0" borderId="2" xfId="0" applyBorder="1" applyAlignment="1"/>
    <xf numFmtId="0" fontId="60" fillId="0" borderId="5" xfId="0" applyFont="1" applyBorder="1" applyAlignment="1">
      <alignment wrapText="1"/>
    </xf>
    <xf numFmtId="0" fontId="50" fillId="0" borderId="2" xfId="0" applyFont="1" applyBorder="1" applyAlignment="1"/>
    <xf numFmtId="2" fontId="18" fillId="0" borderId="2" xfId="4" applyNumberFormat="1" applyFont="1" applyBorder="1" applyAlignment="1">
      <alignment horizontal="center" vertical="top" wrapText="1"/>
    </xf>
    <xf numFmtId="0" fontId="82" fillId="0" borderId="1" xfId="0" applyFont="1" applyBorder="1" applyAlignment="1">
      <alignment horizontal="right"/>
    </xf>
    <xf numFmtId="0" fontId="83" fillId="0" borderId="1" xfId="0" applyFont="1" applyBorder="1" applyAlignment="1">
      <alignment horizontal="right" vertical="center" wrapText="1"/>
    </xf>
    <xf numFmtId="0" fontId="82" fillId="0" borderId="2" xfId="0" applyFont="1" applyBorder="1" applyAlignment="1">
      <alignment horizontal="right"/>
    </xf>
    <xf numFmtId="0" fontId="0" fillId="0" borderId="0" xfId="0" applyBorder="1" applyAlignment="1">
      <alignment vertical="center"/>
    </xf>
    <xf numFmtId="0" fontId="12" fillId="0" borderId="0" xfId="0" applyFont="1" applyBorder="1" applyAlignment="1">
      <alignment vertical="center"/>
    </xf>
    <xf numFmtId="0" fontId="49" fillId="0" borderId="0" xfId="1" applyBorder="1" applyAlignment="1">
      <alignment horizontal="center"/>
    </xf>
    <xf numFmtId="0" fontId="5" fillId="0" borderId="5" xfId="1" applyFont="1" applyBorder="1" applyAlignment="1">
      <alignment vertical="top"/>
    </xf>
    <xf numFmtId="0" fontId="9" fillId="0" borderId="0" xfId="3" applyFont="1" applyBorder="1"/>
    <xf numFmtId="2" fontId="74" fillId="0" borderId="0" xfId="0" applyNumberFormat="1" applyFont="1" applyBorder="1" applyAlignment="1">
      <alignment vertical="center"/>
    </xf>
    <xf numFmtId="0" fontId="12" fillId="0" borderId="0" xfId="3" applyBorder="1"/>
    <xf numFmtId="0" fontId="7" fillId="0" borderId="2" xfId="0" applyFont="1" applyBorder="1" applyAlignment="1">
      <alignment horizontal="center" vertical="top" wrapText="1"/>
    </xf>
    <xf numFmtId="0" fontId="7" fillId="0" borderId="2" xfId="2" applyFont="1" applyBorder="1" applyAlignment="1">
      <alignment horizontal="center" vertical="center" wrapText="1"/>
    </xf>
    <xf numFmtId="0" fontId="27" fillId="2" borderId="2" xfId="1" applyFont="1" applyFill="1" applyBorder="1" applyAlignment="1">
      <alignment horizontal="center" vertical="top" wrapText="1"/>
    </xf>
    <xf numFmtId="0" fontId="80" fillId="2" borderId="2" xfId="0" applyFont="1" applyFill="1" applyBorder="1" applyAlignment="1">
      <alignment horizontal="center" vertical="top" wrapText="1"/>
    </xf>
    <xf numFmtId="0" fontId="12" fillId="0" borderId="13" xfId="1" applyFont="1" applyBorder="1" applyAlignment="1"/>
    <xf numFmtId="0" fontId="12" fillId="0" borderId="0" xfId="1" applyFont="1" applyAlignment="1"/>
    <xf numFmtId="2" fontId="14" fillId="0" borderId="0" xfId="1" applyNumberFormat="1" applyFont="1"/>
    <xf numFmtId="0" fontId="2" fillId="2" borderId="2" xfId="1" applyFont="1" applyFill="1" applyBorder="1"/>
    <xf numFmtId="1" fontId="11" fillId="0" borderId="2" xfId="0" applyNumberFormat="1" applyFont="1" applyBorder="1" applyAlignment="1">
      <alignment vertical="top"/>
    </xf>
    <xf numFmtId="1" fontId="11" fillId="3" borderId="2" xfId="0" applyNumberFormat="1" applyFont="1" applyFill="1" applyBorder="1" applyAlignment="1">
      <alignment vertical="top"/>
    </xf>
    <xf numFmtId="1" fontId="7" fillId="0" borderId="11" xfId="0" applyNumberFormat="1" applyFont="1" applyFill="1" applyBorder="1"/>
    <xf numFmtId="1" fontId="12" fillId="2" borderId="0" xfId="0" applyNumberFormat="1" applyFont="1" applyFill="1" applyBorder="1"/>
    <xf numFmtId="0" fontId="7" fillId="2" borderId="2" xfId="0" applyFont="1" applyFill="1" applyBorder="1" applyAlignment="1">
      <alignment horizontal="center" vertical="top" wrapText="1"/>
    </xf>
    <xf numFmtId="1" fontId="18" fillId="2" borderId="2" xfId="0" applyNumberFormat="1" applyFont="1" applyFill="1" applyBorder="1"/>
    <xf numFmtId="2" fontId="7" fillId="0" borderId="0" xfId="1" applyNumberFormat="1" applyFont="1" applyBorder="1"/>
    <xf numFmtId="0" fontId="78" fillId="0" borderId="2" xfId="0" applyNumberFormat="1" applyFont="1" applyFill="1" applyBorder="1" applyAlignment="1">
      <alignment vertical="center"/>
    </xf>
    <xf numFmtId="0" fontId="40" fillId="2" borderId="0" xfId="0" applyFont="1" applyFill="1" applyBorder="1" applyAlignment="1"/>
    <xf numFmtId="0" fontId="84" fillId="2" borderId="2" xfId="0" applyFont="1" applyFill="1" applyBorder="1" applyAlignment="1">
      <alignment horizontal="center" vertical="top" wrapText="1"/>
    </xf>
    <xf numFmtId="0" fontId="0" fillId="2" borderId="2" xfId="0" applyFill="1" applyBorder="1" applyAlignment="1">
      <alignment horizontal="center" vertical="center"/>
    </xf>
    <xf numFmtId="0" fontId="7" fillId="2" borderId="0" xfId="5" applyFont="1" applyFill="1"/>
    <xf numFmtId="0" fontId="7" fillId="2" borderId="0" xfId="5" applyFont="1" applyFill="1" applyAlignment="1">
      <alignment horizontal="center" vertical="top" wrapText="1"/>
    </xf>
    <xf numFmtId="0" fontId="7" fillId="2" borderId="0" xfId="5" applyFont="1" applyFill="1" applyAlignment="1">
      <alignment vertical="top" wrapText="1"/>
    </xf>
    <xf numFmtId="0" fontId="0" fillId="2" borderId="0" xfId="0" applyFill="1" applyBorder="1" applyAlignment="1">
      <alignment horizontal="center" vertical="center"/>
    </xf>
    <xf numFmtId="3" fontId="87" fillId="2" borderId="0" xfId="0" applyNumberFormat="1" applyFont="1" applyFill="1" applyBorder="1" applyAlignment="1">
      <alignment horizontal="center" vertical="center"/>
    </xf>
    <xf numFmtId="0" fontId="74" fillId="2" borderId="2" xfId="0" applyFont="1" applyFill="1" applyBorder="1" applyAlignment="1">
      <alignment horizontal="right" vertical="center"/>
    </xf>
    <xf numFmtId="0" fontId="85" fillId="2" borderId="2" xfId="0" applyFont="1" applyFill="1" applyBorder="1" applyAlignment="1">
      <alignment horizontal="right" vertical="center" wrapText="1"/>
    </xf>
    <xf numFmtId="0" fontId="85" fillId="2" borderId="2" xfId="0" applyFont="1" applyFill="1" applyBorder="1" applyAlignment="1">
      <alignment horizontal="right" vertical="top" wrapText="1"/>
    </xf>
    <xf numFmtId="0" fontId="1" fillId="2" borderId="2" xfId="0" applyFont="1" applyFill="1" applyBorder="1" applyAlignment="1">
      <alignment horizontal="right" vertical="center"/>
    </xf>
    <xf numFmtId="0" fontId="86" fillId="2" borderId="2" xfId="0" applyFont="1" applyFill="1" applyBorder="1" applyAlignment="1">
      <alignment horizontal="right" vertical="center"/>
    </xf>
    <xf numFmtId="0" fontId="84" fillId="2" borderId="2" xfId="0" applyFont="1" applyFill="1" applyBorder="1" applyAlignment="1">
      <alignment horizontal="right" vertical="center"/>
    </xf>
    <xf numFmtId="3" fontId="87" fillId="2" borderId="2" xfId="0" applyNumberFormat="1" applyFont="1" applyFill="1" applyBorder="1" applyAlignment="1">
      <alignment horizontal="right" vertical="center"/>
    </xf>
    <xf numFmtId="0" fontId="87" fillId="2" borderId="2" xfId="0" applyFont="1" applyFill="1" applyBorder="1" applyAlignment="1">
      <alignment horizontal="right" vertical="center"/>
    </xf>
    <xf numFmtId="2" fontId="87" fillId="2" borderId="0" xfId="0" applyNumberFormat="1" applyFont="1" applyFill="1" applyBorder="1" applyAlignment="1">
      <alignment horizontal="center" vertical="center"/>
    </xf>
    <xf numFmtId="0" fontId="1" fillId="2" borderId="2" xfId="0" applyFont="1" applyFill="1" applyBorder="1" applyAlignment="1">
      <alignment horizontal="right"/>
    </xf>
    <xf numFmtId="0" fontId="1" fillId="2" borderId="3" xfId="0" applyFont="1" applyFill="1" applyBorder="1" applyAlignment="1">
      <alignment horizontal="right"/>
    </xf>
    <xf numFmtId="0" fontId="7" fillId="2" borderId="2" xfId="0" applyFont="1" applyFill="1" applyBorder="1" applyAlignment="1">
      <alignment horizontal="center" vertical="center"/>
    </xf>
    <xf numFmtId="0" fontId="88" fillId="2" borderId="2" xfId="0" applyNumberFormat="1" applyFont="1" applyFill="1" applyBorder="1" applyAlignment="1">
      <alignment horizontal="right" vertical="center"/>
    </xf>
    <xf numFmtId="3" fontId="88" fillId="2" borderId="0" xfId="0" applyNumberFormat="1" applyFont="1" applyFill="1" applyBorder="1" applyAlignment="1">
      <alignment horizontal="center" vertical="center"/>
    </xf>
    <xf numFmtId="2" fontId="20" fillId="0" borderId="2" xfId="0" applyNumberFormat="1" applyFont="1" applyBorder="1"/>
    <xf numFmtId="165" fontId="7" fillId="0" borderId="2" xfId="0" applyNumberFormat="1" applyFont="1" applyBorder="1"/>
    <xf numFmtId="9" fontId="0" fillId="0" borderId="0" xfId="6" applyFont="1"/>
    <xf numFmtId="0" fontId="7" fillId="0" borderId="2" xfId="0" applyFont="1" applyBorder="1" applyAlignment="1">
      <alignment horizontal="right"/>
    </xf>
    <xf numFmtId="9" fontId="7" fillId="0" borderId="0" xfId="6" applyFont="1"/>
    <xf numFmtId="9" fontId="11" fillId="0" borderId="0" xfId="6" applyFont="1"/>
    <xf numFmtId="1" fontId="12" fillId="3" borderId="0" xfId="0" applyNumberFormat="1" applyFont="1" applyFill="1"/>
    <xf numFmtId="1" fontId="7" fillId="2" borderId="2" xfId="0" applyNumberFormat="1" applyFont="1" applyFill="1" applyBorder="1"/>
    <xf numFmtId="9" fontId="0" fillId="0" borderId="0" xfId="6" applyFont="1" applyBorder="1"/>
    <xf numFmtId="9" fontId="87" fillId="2" borderId="0" xfId="6" applyFont="1" applyFill="1" applyBorder="1" applyAlignment="1">
      <alignment horizontal="center" vertical="center"/>
    </xf>
    <xf numFmtId="9" fontId="7" fillId="0" borderId="0" xfId="6" applyFont="1" applyBorder="1"/>
    <xf numFmtId="1" fontId="24" fillId="0" borderId="0" xfId="1" applyNumberFormat="1" applyFont="1"/>
    <xf numFmtId="9" fontId="12" fillId="0" borderId="0" xfId="6" applyFont="1"/>
    <xf numFmtId="0" fontId="7" fillId="0" borderId="2" xfId="0" applyFont="1" applyBorder="1" applyAlignment="1">
      <alignment horizontal="center" vertical="top" wrapText="1"/>
    </xf>
    <xf numFmtId="0" fontId="12" fillId="0" borderId="2" xfId="0" applyFont="1" applyBorder="1" applyAlignment="1">
      <alignment horizontal="center"/>
    </xf>
    <xf numFmtId="0" fontId="12" fillId="0" borderId="0" xfId="0" applyFont="1"/>
    <xf numFmtId="0" fontId="7" fillId="0" borderId="2" xfId="2" applyFont="1" applyBorder="1" applyAlignment="1">
      <alignment horizontal="center" vertical="top" wrapText="1"/>
    </xf>
    <xf numFmtId="0" fontId="0" fillId="0" borderId="10" xfId="0" applyFont="1" applyFill="1" applyBorder="1"/>
    <xf numFmtId="1" fontId="7" fillId="3" borderId="0" xfId="0" applyNumberFormat="1" applyFont="1" applyFill="1"/>
    <xf numFmtId="2" fontId="7" fillId="3" borderId="0" xfId="0" applyNumberFormat="1" applyFont="1" applyFill="1"/>
    <xf numFmtId="2" fontId="7" fillId="2" borderId="0" xfId="0" applyNumberFormat="1" applyFont="1" applyFill="1" applyBorder="1"/>
    <xf numFmtId="2" fontId="7" fillId="3" borderId="0" xfId="0" applyNumberFormat="1" applyFont="1" applyFill="1" applyBorder="1" applyAlignment="1">
      <alignment horizontal="left" vertical="top" wrapText="1"/>
    </xf>
    <xf numFmtId="1" fontId="0" fillId="0" borderId="0" xfId="0" applyNumberFormat="1" applyFill="1" applyBorder="1"/>
    <xf numFmtId="2" fontId="0" fillId="0" borderId="0" xfId="0" applyNumberFormat="1" applyFill="1" applyBorder="1"/>
    <xf numFmtId="0" fontId="61" fillId="0" borderId="0" xfId="0" applyFont="1"/>
    <xf numFmtId="0" fontId="20" fillId="0" borderId="0" xfId="0" applyFont="1" applyAlignment="1">
      <alignment horizontal="center"/>
    </xf>
    <xf numFmtId="0" fontId="47" fillId="0" borderId="0" xfId="0" applyFont="1" applyAlignment="1">
      <alignment horizontal="center" wrapText="1"/>
    </xf>
    <xf numFmtId="0" fontId="22" fillId="0" borderId="2" xfId="0" quotePrefix="1" applyFont="1" applyBorder="1" applyAlignment="1">
      <alignment horizontal="center" vertical="top" wrapText="1"/>
    </xf>
    <xf numFmtId="2" fontId="12" fillId="0" borderId="5" xfId="0" applyNumberFormat="1" applyFont="1" applyBorder="1" applyAlignment="1">
      <alignment horizontal="center"/>
    </xf>
    <xf numFmtId="2" fontId="12" fillId="0" borderId="6" xfId="0" applyNumberFormat="1" applyFont="1" applyBorder="1" applyAlignment="1">
      <alignment horizontal="center"/>
    </xf>
    <xf numFmtId="0" fontId="7" fillId="0" borderId="2" xfId="0" applyFont="1" applyBorder="1" applyAlignment="1">
      <alignment horizontal="center" vertical="top" wrapText="1"/>
    </xf>
    <xf numFmtId="0" fontId="7" fillId="0" borderId="5" xfId="0" applyFont="1" applyBorder="1" applyAlignment="1">
      <alignment horizontal="center"/>
    </xf>
    <xf numFmtId="0" fontId="7" fillId="0" borderId="6" xfId="0" applyFont="1" applyBorder="1" applyAlignment="1">
      <alignment horizontal="center"/>
    </xf>
    <xf numFmtId="0" fontId="12" fillId="0" borderId="2" xfId="0" applyFont="1" applyBorder="1" applyAlignment="1">
      <alignment horizontal="center"/>
    </xf>
    <xf numFmtId="0" fontId="22" fillId="0" borderId="5" xfId="0" quotePrefix="1" applyFont="1" applyBorder="1" applyAlignment="1">
      <alignment horizontal="center" vertical="top" wrapText="1"/>
    </xf>
    <xf numFmtId="0" fontId="22" fillId="0" borderId="6" xfId="0" quotePrefix="1" applyFont="1" applyBorder="1" applyAlignment="1">
      <alignment horizontal="center" vertical="top" wrapText="1"/>
    </xf>
    <xf numFmtId="0" fontId="7" fillId="0" borderId="0" xfId="0" applyFont="1" applyAlignment="1">
      <alignment horizontal="left"/>
    </xf>
    <xf numFmtId="2" fontId="12" fillId="0" borderId="5" xfId="0" applyNumberFormat="1" applyFont="1" applyBorder="1" applyAlignment="1">
      <alignment horizontal="right"/>
    </xf>
    <xf numFmtId="2" fontId="12" fillId="0" borderId="6" xfId="0" applyNumberFormat="1" applyFont="1" applyBorder="1" applyAlignment="1">
      <alignment horizontal="right"/>
    </xf>
    <xf numFmtId="0" fontId="12" fillId="0" borderId="0" xfId="0" applyFont="1" applyBorder="1" applyAlignment="1">
      <alignment horizontal="center"/>
    </xf>
    <xf numFmtId="0" fontId="7" fillId="0" borderId="2" xfId="0" applyFont="1" applyBorder="1" applyAlignment="1">
      <alignment horizontal="center"/>
    </xf>
    <xf numFmtId="0" fontId="7" fillId="0" borderId="5" xfId="0" applyFont="1" applyBorder="1" applyAlignment="1">
      <alignment horizontal="center" vertical="top" wrapText="1"/>
    </xf>
    <xf numFmtId="0" fontId="7" fillId="0" borderId="6" xfId="0" applyFont="1" applyBorder="1" applyAlignment="1">
      <alignment horizontal="center" vertical="top" wrapText="1"/>
    </xf>
    <xf numFmtId="0" fontId="7" fillId="0" borderId="5" xfId="0" applyFont="1" applyBorder="1" applyAlignment="1">
      <alignment horizontal="left"/>
    </xf>
    <xf numFmtId="0" fontId="7" fillId="0" borderId="9" xfId="0" applyFont="1" applyBorder="1" applyAlignment="1">
      <alignment horizontal="left"/>
    </xf>
    <xf numFmtId="0" fontId="7" fillId="0" borderId="6" xfId="0" applyFont="1" applyBorder="1" applyAlignment="1">
      <alignment horizontal="left"/>
    </xf>
    <xf numFmtId="0" fontId="7" fillId="0" borderId="2" xfId="0" applyFont="1" applyBorder="1" applyAlignment="1">
      <alignment horizontal="center" vertical="center"/>
    </xf>
    <xf numFmtId="0" fontId="7" fillId="0" borderId="13" xfId="0" applyFont="1" applyBorder="1" applyAlignment="1">
      <alignment horizontal="center"/>
    </xf>
    <xf numFmtId="0" fontId="22" fillId="0" borderId="9" xfId="0" quotePrefix="1" applyFont="1" applyBorder="1" applyAlignment="1">
      <alignment horizontal="center" vertical="top" wrapText="1"/>
    </xf>
    <xf numFmtId="0" fontId="7" fillId="0" borderId="5" xfId="0" applyFont="1" applyBorder="1" applyAlignment="1">
      <alignment horizontal="left" vertical="top" wrapText="1"/>
    </xf>
    <xf numFmtId="0" fontId="7" fillId="0" borderId="9" xfId="0" applyFont="1" applyBorder="1" applyAlignment="1">
      <alignment horizontal="left" vertical="top" wrapText="1"/>
    </xf>
    <xf numFmtId="0" fontId="7" fillId="0" borderId="6" xfId="0" applyFont="1" applyBorder="1" applyAlignment="1">
      <alignment horizontal="left" vertical="top" wrapText="1"/>
    </xf>
    <xf numFmtId="2" fontId="12" fillId="0" borderId="5" xfId="0" applyNumberFormat="1" applyFont="1" applyBorder="1" applyAlignment="1"/>
    <xf numFmtId="2" fontId="12" fillId="0" borderId="6" xfId="0" applyNumberFormat="1" applyFont="1" applyBorder="1" applyAlignment="1"/>
    <xf numFmtId="0" fontId="7" fillId="0" borderId="0" xfId="0" applyFont="1" applyAlignment="1">
      <alignment horizontal="left" vertical="top" wrapText="1"/>
    </xf>
    <xf numFmtId="0" fontId="7" fillId="0" borderId="9" xfId="0" applyFont="1" applyBorder="1" applyAlignment="1">
      <alignment horizontal="center"/>
    </xf>
    <xf numFmtId="2" fontId="12" fillId="0" borderId="2" xfId="0" applyNumberFormat="1" applyFont="1" applyBorder="1" applyAlignment="1"/>
    <xf numFmtId="0" fontId="7" fillId="0" borderId="0" xfId="0" applyFont="1" applyBorder="1" applyAlignment="1">
      <alignment horizontal="left"/>
    </xf>
    <xf numFmtId="0" fontId="7" fillId="0" borderId="2" xfId="0" applyFont="1" applyBorder="1" applyAlignment="1">
      <alignment horizontal="center" wrapText="1"/>
    </xf>
    <xf numFmtId="0" fontId="19" fillId="0" borderId="0" xfId="0" applyFont="1" applyAlignment="1">
      <alignment horizontal="right"/>
    </xf>
    <xf numFmtId="0" fontId="11" fillId="0" borderId="0" xfId="0" applyFont="1" applyAlignment="1">
      <alignment horizontal="center"/>
    </xf>
    <xf numFmtId="0" fontId="16" fillId="0" borderId="0" xfId="0" applyFont="1" applyAlignment="1">
      <alignment horizontal="center"/>
    </xf>
    <xf numFmtId="0" fontId="10" fillId="0" borderId="0" xfId="0" applyFont="1" applyAlignment="1">
      <alignment horizontal="center"/>
    </xf>
    <xf numFmtId="0" fontId="7" fillId="0" borderId="0" xfId="0" applyFont="1" applyAlignment="1">
      <alignment horizontal="center"/>
    </xf>
    <xf numFmtId="0" fontId="7" fillId="0" borderId="2" xfId="0" applyFont="1" applyBorder="1" applyAlignment="1">
      <alignment horizontal="center" vertical="top"/>
    </xf>
    <xf numFmtId="0" fontId="20" fillId="0" borderId="0" xfId="0" applyFont="1" applyBorder="1" applyAlignment="1">
      <alignment horizontal="left" wrapText="1"/>
    </xf>
    <xf numFmtId="0" fontId="7" fillId="0" borderId="12" xfId="0" applyFont="1" applyBorder="1" applyAlignment="1">
      <alignment horizontal="center" vertical="top"/>
    </xf>
    <xf numFmtId="0" fontId="7" fillId="0" borderId="13" xfId="0" applyFont="1" applyBorder="1" applyAlignment="1">
      <alignment horizontal="center" vertical="top"/>
    </xf>
    <xf numFmtId="0" fontId="7" fillId="0" borderId="14" xfId="0" applyFont="1" applyBorder="1" applyAlignment="1">
      <alignment horizontal="center" vertical="top"/>
    </xf>
    <xf numFmtId="0" fontId="7" fillId="0" borderId="8" xfId="0" applyFont="1" applyBorder="1" applyAlignment="1">
      <alignment horizontal="center" vertical="top"/>
    </xf>
    <xf numFmtId="0" fontId="7" fillId="0" borderId="7" xfId="0" applyFont="1" applyBorder="1" applyAlignment="1">
      <alignment horizontal="center" vertical="top"/>
    </xf>
    <xf numFmtId="0" fontId="7" fillId="0" borderId="15" xfId="0" applyFont="1" applyBorder="1" applyAlignment="1">
      <alignment horizontal="center" vertical="top"/>
    </xf>
    <xf numFmtId="0" fontId="7" fillId="0" borderId="9" xfId="0" applyFont="1" applyBorder="1" applyAlignment="1">
      <alignment horizontal="center" vertical="top" wrapText="1"/>
    </xf>
    <xf numFmtId="0" fontId="20" fillId="0" borderId="2" xfId="0" applyFont="1" applyBorder="1" applyAlignment="1">
      <alignment horizontal="center"/>
    </xf>
    <xf numFmtId="0" fontId="20" fillId="0" borderId="2" xfId="0" applyFont="1" applyBorder="1" applyAlignment="1">
      <alignment horizontal="center" wrapText="1"/>
    </xf>
    <xf numFmtId="0" fontId="20" fillId="0" borderId="1" xfId="0" applyFont="1" applyBorder="1" applyAlignment="1">
      <alignment horizontal="center" vertical="top" wrapText="1"/>
    </xf>
    <xf numFmtId="0" fontId="20" fillId="0" borderId="3" xfId="0" applyFont="1" applyBorder="1" applyAlignment="1">
      <alignment horizontal="center" vertical="top" wrapText="1"/>
    </xf>
    <xf numFmtId="0" fontId="18" fillId="0" borderId="0" xfId="0" applyFont="1" applyBorder="1" applyAlignment="1">
      <alignment horizontal="left"/>
    </xf>
    <xf numFmtId="2" fontId="7" fillId="0" borderId="2" xfId="0" applyNumberFormat="1" applyFont="1" applyBorder="1" applyAlignment="1">
      <alignment horizont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8" xfId="0" applyFont="1" applyBorder="1" applyAlignment="1">
      <alignment horizontal="left" vertical="center"/>
    </xf>
    <xf numFmtId="0" fontId="7" fillId="0" borderId="7" xfId="0" applyFont="1" applyBorder="1" applyAlignment="1">
      <alignment horizontal="left" vertical="center"/>
    </xf>
    <xf numFmtId="0" fontId="7" fillId="0" borderId="15" xfId="0" applyFont="1" applyBorder="1" applyAlignment="1">
      <alignment horizontal="left" vertical="center"/>
    </xf>
    <xf numFmtId="0" fontId="12" fillId="0" borderId="12" xfId="0" applyFont="1" applyBorder="1" applyAlignment="1">
      <alignment horizontal="center" vertical="center"/>
    </xf>
    <xf numFmtId="0" fontId="12" fillId="0" borderId="14" xfId="0" applyFont="1" applyBorder="1" applyAlignment="1">
      <alignment horizontal="center" vertical="center"/>
    </xf>
    <xf numFmtId="0" fontId="12" fillId="0" borderId="11" xfId="0" applyFont="1" applyBorder="1" applyAlignment="1">
      <alignment horizontal="center" vertical="center"/>
    </xf>
    <xf numFmtId="0" fontId="12" fillId="0" borderId="17" xfId="0" applyFont="1" applyBorder="1" applyAlignment="1">
      <alignment horizontal="center" vertical="center"/>
    </xf>
    <xf numFmtId="0" fontId="12" fillId="0" borderId="8" xfId="0" applyFont="1" applyBorder="1" applyAlignment="1">
      <alignment horizontal="center" vertical="center"/>
    </xf>
    <xf numFmtId="0" fontId="12" fillId="0" borderId="15" xfId="0" applyFont="1" applyBorder="1" applyAlignment="1">
      <alignment horizontal="center" vertical="center"/>
    </xf>
    <xf numFmtId="0" fontId="12" fillId="2" borderId="5" xfId="0" applyFont="1" applyFill="1" applyBorder="1" applyAlignment="1">
      <alignment horizontal="left"/>
    </xf>
    <xf numFmtId="0" fontId="12" fillId="2" borderId="9" xfId="0" applyFont="1" applyFill="1" applyBorder="1" applyAlignment="1">
      <alignment horizontal="left"/>
    </xf>
    <xf numFmtId="0" fontId="12" fillId="2" borderId="6" xfId="0" applyFont="1" applyFill="1" applyBorder="1" applyAlignment="1">
      <alignment horizontal="left"/>
    </xf>
    <xf numFmtId="0" fontId="7" fillId="0" borderId="0" xfId="0" applyFont="1" applyBorder="1" applyAlignment="1">
      <alignment horizontal="left" vertical="top" wrapText="1"/>
    </xf>
    <xf numFmtId="0" fontId="7" fillId="0" borderId="2" xfId="0" applyFont="1" applyBorder="1" applyAlignment="1">
      <alignment horizontal="left"/>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15" xfId="0" applyFont="1" applyBorder="1" applyAlignment="1">
      <alignment horizontal="center" vertical="center"/>
    </xf>
    <xf numFmtId="0" fontId="21" fillId="0" borderId="0" xfId="0" applyFont="1" applyAlignment="1">
      <alignment horizontal="center"/>
    </xf>
    <xf numFmtId="0" fontId="7" fillId="0" borderId="12" xfId="0" applyFont="1" applyBorder="1" applyAlignment="1">
      <alignment horizontal="center"/>
    </xf>
    <xf numFmtId="0" fontId="7" fillId="0" borderId="14" xfId="0" applyFont="1" applyBorder="1" applyAlignment="1">
      <alignment horizontal="center"/>
    </xf>
    <xf numFmtId="0" fontId="51" fillId="0" borderId="7" xfId="0" applyFont="1" applyBorder="1" applyAlignment="1">
      <alignment horizontal="center"/>
    </xf>
    <xf numFmtId="0" fontId="7" fillId="0" borderId="12" xfId="0" applyFont="1" applyBorder="1" applyAlignment="1">
      <alignment horizontal="center" vertical="top" wrapText="1"/>
    </xf>
    <xf numFmtId="0" fontId="7" fillId="0" borderId="13" xfId="0" applyFont="1" applyBorder="1" applyAlignment="1">
      <alignment horizontal="center" vertical="top" wrapText="1"/>
    </xf>
    <xf numFmtId="0" fontId="7" fillId="0" borderId="8" xfId="0" applyFont="1" applyBorder="1" applyAlignment="1">
      <alignment horizontal="center" vertical="top" wrapText="1"/>
    </xf>
    <xf numFmtId="0" fontId="7" fillId="0" borderId="7" xfId="0" applyFont="1" applyBorder="1" applyAlignment="1">
      <alignment horizontal="center" vertical="top" wrapText="1"/>
    </xf>
    <xf numFmtId="0" fontId="7" fillId="0" borderId="1" xfId="0" applyFont="1" applyBorder="1" applyAlignment="1">
      <alignment vertical="top"/>
    </xf>
    <xf numFmtId="0" fontId="7" fillId="0" borderId="3" xfId="0" applyFont="1" applyBorder="1" applyAlignment="1">
      <alignment vertical="top"/>
    </xf>
    <xf numFmtId="0" fontId="20" fillId="0" borderId="2" xfId="4" applyFont="1" applyBorder="1" applyAlignment="1">
      <alignment horizontal="center" vertical="center" wrapText="1"/>
    </xf>
    <xf numFmtId="0" fontId="20" fillId="0" borderId="2" xfId="4" applyFont="1" applyBorder="1" applyAlignment="1">
      <alignment horizontal="center" vertical="top" wrapText="1"/>
    </xf>
    <xf numFmtId="0" fontId="20" fillId="0" borderId="1" xfId="4" applyFont="1" applyBorder="1" applyAlignment="1">
      <alignment horizontal="center" vertical="center" wrapText="1"/>
    </xf>
    <xf numFmtId="0" fontId="20" fillId="0" borderId="10" xfId="4" applyFont="1" applyBorder="1" applyAlignment="1">
      <alignment horizontal="center" vertical="center" wrapText="1"/>
    </xf>
    <xf numFmtId="0" fontId="20" fillId="0" borderId="3" xfId="4" applyFont="1" applyBorder="1" applyAlignment="1">
      <alignment horizontal="center" vertical="center" wrapText="1"/>
    </xf>
    <xf numFmtId="0" fontId="20" fillId="0" borderId="12" xfId="4" applyFont="1" applyBorder="1" applyAlignment="1">
      <alignment horizontal="center" vertical="center" wrapText="1"/>
    </xf>
    <xf numFmtId="0" fontId="20" fillId="0" borderId="13" xfId="4" applyFont="1" applyBorder="1" applyAlignment="1">
      <alignment horizontal="center" vertical="center" wrapText="1"/>
    </xf>
    <xf numFmtId="0" fontId="20" fillId="0" borderId="14" xfId="4" applyFont="1" applyBorder="1" applyAlignment="1">
      <alignment horizontal="center" vertical="center" wrapText="1"/>
    </xf>
    <xf numFmtId="0" fontId="20" fillId="0" borderId="8" xfId="4" applyFont="1" applyBorder="1" applyAlignment="1">
      <alignment horizontal="center" vertical="center" wrapText="1"/>
    </xf>
    <xf numFmtId="0" fontId="20" fillId="0" borderId="7" xfId="4" applyFont="1" applyBorder="1" applyAlignment="1">
      <alignment horizontal="center" vertical="center" wrapText="1"/>
    </xf>
    <xf numFmtId="0" fontId="20" fillId="0" borderId="15" xfId="4" applyFont="1" applyBorder="1" applyAlignment="1">
      <alignment horizontal="center" vertical="center" wrapText="1"/>
    </xf>
    <xf numFmtId="0" fontId="16" fillId="0" borderId="0" xfId="2" applyFont="1" applyAlignment="1">
      <alignment horizontal="center"/>
    </xf>
    <xf numFmtId="0" fontId="10" fillId="0" borderId="0" xfId="2" applyFont="1" applyAlignment="1">
      <alignment horizontal="center"/>
    </xf>
    <xf numFmtId="0" fontId="31" fillId="0" borderId="0" xfId="2" applyFont="1" applyAlignment="1">
      <alignment horizontal="center"/>
    </xf>
    <xf numFmtId="0" fontId="36" fillId="0" borderId="0" xfId="2" applyFont="1" applyAlignment="1">
      <alignment horizontal="center"/>
    </xf>
    <xf numFmtId="0" fontId="22" fillId="0" borderId="7" xfId="4" applyFont="1" applyBorder="1" applyAlignment="1">
      <alignment horizontal="center"/>
    </xf>
    <xf numFmtId="0" fontId="20" fillId="0" borderId="12" xfId="4" applyFont="1" applyBorder="1" applyAlignment="1">
      <alignment horizontal="center" vertical="top" wrapText="1"/>
    </xf>
    <xf numFmtId="0" fontId="20" fillId="0" borderId="13" xfId="4" applyFont="1" applyBorder="1" applyAlignment="1">
      <alignment horizontal="center" vertical="top" wrapText="1"/>
    </xf>
    <xf numFmtId="0" fontId="20" fillId="0" borderId="14" xfId="4" applyFont="1" applyBorder="1" applyAlignment="1">
      <alignment horizontal="center" vertical="top" wrapText="1"/>
    </xf>
    <xf numFmtId="0" fontId="20" fillId="0" borderId="8" xfId="4" applyFont="1" applyBorder="1" applyAlignment="1">
      <alignment horizontal="center" vertical="top" wrapText="1"/>
    </xf>
    <xf numFmtId="0" fontId="20" fillId="0" borderId="7" xfId="4" applyFont="1" applyBorder="1" applyAlignment="1">
      <alignment horizontal="center" vertical="top" wrapText="1"/>
    </xf>
    <xf numFmtId="0" fontId="20" fillId="0" borderId="15" xfId="4" applyFont="1" applyBorder="1" applyAlignment="1">
      <alignment horizontal="center" vertical="top" wrapText="1"/>
    </xf>
    <xf numFmtId="0" fontId="17" fillId="0" borderId="5" xfId="4" applyFont="1" applyBorder="1" applyAlignment="1">
      <alignment horizontal="center" vertical="top" wrapText="1"/>
    </xf>
    <xf numFmtId="0" fontId="17" fillId="0" borderId="6" xfId="4" applyFont="1" applyBorder="1" applyAlignment="1">
      <alignment horizontal="center" vertical="top" wrapText="1"/>
    </xf>
    <xf numFmtId="0" fontId="18" fillId="0" borderId="0" xfId="4" applyFont="1" applyAlignment="1">
      <alignment horizontal="left"/>
    </xf>
    <xf numFmtId="0" fontId="18" fillId="0" borderId="12" xfId="4" applyFont="1" applyBorder="1" applyAlignment="1">
      <alignment horizontal="center" vertical="center" wrapText="1"/>
    </xf>
    <xf numFmtId="0" fontId="18" fillId="0" borderId="13" xfId="4" applyFont="1" applyBorder="1" applyAlignment="1">
      <alignment horizontal="center" vertical="center" wrapText="1"/>
    </xf>
    <xf numFmtId="0" fontId="18" fillId="0" borderId="14" xfId="4" applyFont="1" applyBorder="1" applyAlignment="1">
      <alignment horizontal="center" vertical="center" wrapText="1"/>
    </xf>
    <xf numFmtId="0" fontId="18" fillId="0" borderId="11" xfId="4" applyFont="1" applyBorder="1" applyAlignment="1">
      <alignment horizontal="center" vertical="center" wrapText="1"/>
    </xf>
    <xf numFmtId="0" fontId="18" fillId="0" borderId="0" xfId="4" applyFont="1" applyBorder="1" applyAlignment="1">
      <alignment horizontal="center" vertical="center" wrapText="1"/>
    </xf>
    <xf numFmtId="0" fontId="18" fillId="0" borderId="17" xfId="4" applyFont="1" applyBorder="1" applyAlignment="1">
      <alignment horizontal="center" vertical="center" wrapText="1"/>
    </xf>
    <xf numFmtId="0" fontId="18" fillId="0" borderId="8" xfId="4" applyFont="1" applyBorder="1" applyAlignment="1">
      <alignment horizontal="center" vertical="center" wrapText="1"/>
    </xf>
    <xf numFmtId="0" fontId="18" fillId="0" borderId="7" xfId="4" applyFont="1" applyBorder="1" applyAlignment="1">
      <alignment horizontal="center" vertical="center" wrapText="1"/>
    </xf>
    <xf numFmtId="0" fontId="18" fillId="0" borderId="15" xfId="4" applyFont="1" applyBorder="1" applyAlignment="1">
      <alignment horizontal="center" vertical="center" wrapText="1"/>
    </xf>
    <xf numFmtId="0" fontId="37" fillId="0" borderId="0" xfId="0" applyFont="1" applyAlignment="1">
      <alignment horizontal="center"/>
    </xf>
    <xf numFmtId="0" fontId="38" fillId="0" borderId="0" xfId="0" applyFont="1" applyAlignment="1">
      <alignment horizontal="center"/>
    </xf>
    <xf numFmtId="0" fontId="37" fillId="0" borderId="0" xfId="0" applyFont="1" applyAlignment="1">
      <alignment horizontal="center" wrapText="1"/>
    </xf>
    <xf numFmtId="0" fontId="22" fillId="0" borderId="0" xfId="0" applyFont="1" applyBorder="1" applyAlignment="1">
      <alignment horizontal="center"/>
    </xf>
    <xf numFmtId="0" fontId="8" fillId="0" borderId="0" xfId="0" applyFont="1" applyAlignment="1">
      <alignment horizontal="center"/>
    </xf>
    <xf numFmtId="0" fontId="7" fillId="0" borderId="0" xfId="0" applyFont="1" applyAlignment="1">
      <alignment horizontal="left" wrapText="1"/>
    </xf>
    <xf numFmtId="0" fontId="0" fillId="0" borderId="0" xfId="0" applyAlignment="1">
      <alignment horizontal="center"/>
    </xf>
    <xf numFmtId="0" fontId="7" fillId="0" borderId="1" xfId="0" applyFont="1" applyBorder="1" applyAlignment="1">
      <alignment horizontal="center" vertical="top" wrapText="1"/>
    </xf>
    <xf numFmtId="0" fontId="7" fillId="0" borderId="3" xfId="0" applyFont="1" applyBorder="1" applyAlignment="1">
      <alignment horizontal="center" vertical="top" wrapText="1"/>
    </xf>
    <xf numFmtId="0" fontId="7" fillId="0" borderId="4" xfId="0" applyFont="1" applyBorder="1" applyAlignment="1">
      <alignment horizontal="center"/>
    </xf>
    <xf numFmtId="0" fontId="17" fillId="0" borderId="0" xfId="0" applyFont="1" applyAlignment="1">
      <alignment horizontal="center"/>
    </xf>
    <xf numFmtId="0" fontId="7" fillId="0" borderId="5" xfId="0" applyFont="1" applyBorder="1" applyAlignment="1">
      <alignment horizontal="center" vertical="top"/>
    </xf>
    <xf numFmtId="0" fontId="7" fillId="0" borderId="6" xfId="0" applyFont="1" applyBorder="1" applyAlignment="1">
      <alignment horizontal="center" vertical="top"/>
    </xf>
    <xf numFmtId="0" fontId="10" fillId="0" borderId="0" xfId="0" applyFont="1" applyAlignment="1">
      <alignment horizontal="center" wrapText="1"/>
    </xf>
    <xf numFmtId="0" fontId="12" fillId="0" borderId="0" xfId="0" applyFont="1" applyAlignment="1">
      <alignment horizontal="center"/>
    </xf>
    <xf numFmtId="0" fontId="7" fillId="0" borderId="0" xfId="0" applyFont="1" applyAlignment="1">
      <alignment horizontal="center" vertical="top" wrapText="1"/>
    </xf>
    <xf numFmtId="0" fontId="7" fillId="0" borderId="0" xfId="0" applyFont="1" applyAlignment="1">
      <alignment vertical="top" wrapText="1"/>
    </xf>
    <xf numFmtId="0" fontId="12" fillId="0" borderId="0" xfId="0" applyFont="1"/>
    <xf numFmtId="0" fontId="22" fillId="0" borderId="7" xfId="0" applyFont="1" applyBorder="1" applyAlignment="1">
      <alignment horizontal="right"/>
    </xf>
    <xf numFmtId="0" fontId="7" fillId="0" borderId="9" xfId="0" applyFont="1" applyBorder="1" applyAlignment="1">
      <alignment horizontal="center" vertical="top"/>
    </xf>
    <xf numFmtId="0" fontId="12" fillId="0" borderId="13" xfId="0" applyFont="1" applyBorder="1" applyAlignment="1">
      <alignment horizontal="center" vertical="center"/>
    </xf>
    <xf numFmtId="0" fontId="12" fillId="0" borderId="0" xfId="0" applyFont="1" applyBorder="1" applyAlignment="1">
      <alignment horizontal="center" vertical="center"/>
    </xf>
    <xf numFmtId="0" fontId="12" fillId="0" borderId="7" xfId="0" applyFont="1" applyBorder="1" applyAlignment="1">
      <alignment horizontal="center" vertical="center"/>
    </xf>
    <xf numFmtId="0" fontId="65" fillId="0" borderId="12" xfId="0" applyFont="1" applyBorder="1" applyAlignment="1">
      <alignment horizontal="center" vertical="center"/>
    </xf>
    <xf numFmtId="0" fontId="65" fillId="0" borderId="13" xfId="0" applyFont="1" applyBorder="1" applyAlignment="1">
      <alignment horizontal="center" vertical="center"/>
    </xf>
    <xf numFmtId="0" fontId="65" fillId="0" borderId="14" xfId="0" applyFont="1" applyBorder="1" applyAlignment="1">
      <alignment horizontal="center" vertical="center"/>
    </xf>
    <xf numFmtId="0" fontId="65" fillId="0" borderId="11" xfId="0" applyFont="1" applyBorder="1" applyAlignment="1">
      <alignment horizontal="center" vertical="center"/>
    </xf>
    <xf numFmtId="0" fontId="65" fillId="0" borderId="0" xfId="0" applyFont="1" applyBorder="1" applyAlignment="1">
      <alignment horizontal="center" vertical="center"/>
    </xf>
    <xf numFmtId="0" fontId="65" fillId="0" borderId="17" xfId="0" applyFont="1" applyBorder="1" applyAlignment="1">
      <alignment horizontal="center" vertical="center"/>
    </xf>
    <xf numFmtId="0" fontId="65" fillId="0" borderId="8" xfId="0" applyFont="1" applyBorder="1" applyAlignment="1">
      <alignment horizontal="center" vertical="center"/>
    </xf>
    <xf numFmtId="0" fontId="65" fillId="0" borderId="7" xfId="0" applyFont="1" applyBorder="1" applyAlignment="1">
      <alignment horizontal="center" vertical="center"/>
    </xf>
    <xf numFmtId="0" fontId="65" fillId="0" borderId="15" xfId="0" applyFont="1" applyBorder="1" applyAlignment="1">
      <alignment horizontal="center" vertical="center"/>
    </xf>
    <xf numFmtId="0" fontId="7" fillId="0" borderId="7" xfId="0" applyFont="1" applyBorder="1" applyAlignment="1">
      <alignment horizontal="right"/>
    </xf>
    <xf numFmtId="0" fontId="7" fillId="0" borderId="0" xfId="0" applyFont="1" applyBorder="1" applyAlignment="1">
      <alignment horizontal="right"/>
    </xf>
    <xf numFmtId="0" fontId="22" fillId="0" borderId="7" xfId="0" applyFont="1" applyBorder="1" applyAlignment="1">
      <alignment horizontal="center"/>
    </xf>
    <xf numFmtId="0" fontId="19" fillId="0" borderId="0" xfId="0" applyFont="1" applyAlignment="1">
      <alignment horizontal="left"/>
    </xf>
    <xf numFmtId="0" fontId="9" fillId="0" borderId="0" xfId="0" applyFont="1" applyAlignment="1">
      <alignment horizontal="center"/>
    </xf>
    <xf numFmtId="0" fontId="7" fillId="0" borderId="1" xfId="1" applyFont="1" applyBorder="1" applyAlignment="1">
      <alignment horizontal="center" vertical="top" wrapText="1"/>
    </xf>
    <xf numFmtId="0" fontId="7" fillId="0" borderId="10" xfId="1" applyFont="1" applyBorder="1" applyAlignment="1">
      <alignment horizontal="center" vertical="top" wrapText="1"/>
    </xf>
    <xf numFmtId="0" fontId="7" fillId="0" borderId="3" xfId="1" applyFont="1" applyBorder="1" applyAlignment="1">
      <alignment horizontal="center" vertical="top" wrapText="1"/>
    </xf>
    <xf numFmtId="0" fontId="7" fillId="0" borderId="2" xfId="1" applyFont="1" applyBorder="1" applyAlignment="1">
      <alignment horizontal="center" vertical="top" wrapText="1"/>
    </xf>
    <xf numFmtId="0" fontId="7" fillId="0" borderId="2" xfId="1" applyFont="1" applyBorder="1" applyAlignment="1">
      <alignment horizontal="center" vertical="center" wrapText="1"/>
    </xf>
    <xf numFmtId="0" fontId="11" fillId="0" borderId="0" xfId="1" applyFont="1" applyAlignment="1">
      <alignment horizontal="center"/>
    </xf>
    <xf numFmtId="0" fontId="16" fillId="0" borderId="0" xfId="1" applyFont="1" applyAlignment="1">
      <alignment horizontal="center"/>
    </xf>
    <xf numFmtId="0" fontId="7" fillId="2" borderId="1" xfId="1" applyFont="1" applyFill="1" applyBorder="1" applyAlignment="1">
      <alignment horizontal="center" vertical="top" wrapText="1"/>
    </xf>
    <xf numFmtId="0" fontId="7" fillId="2" borderId="10" xfId="1" applyFont="1" applyFill="1" applyBorder="1" applyAlignment="1">
      <alignment horizontal="center" vertical="top" wrapText="1"/>
    </xf>
    <xf numFmtId="0" fontId="7" fillId="2" borderId="3" xfId="1" applyFont="1" applyFill="1" applyBorder="1" applyAlignment="1">
      <alignment horizontal="center" vertical="top" wrapText="1"/>
    </xf>
    <xf numFmtId="0" fontId="13" fillId="0" borderId="0" xfId="1" applyFont="1" applyBorder="1" applyAlignment="1">
      <alignment horizontal="left"/>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11" xfId="0" applyFont="1" applyBorder="1" applyAlignment="1">
      <alignment horizontal="center" vertical="center"/>
    </xf>
    <xf numFmtId="0" fontId="17" fillId="0" borderId="0" xfId="0" applyFont="1" applyBorder="1" applyAlignment="1">
      <alignment horizontal="center" vertical="center"/>
    </xf>
    <xf numFmtId="0" fontId="17" fillId="0" borderId="17" xfId="0" applyFont="1" applyBorder="1" applyAlignment="1">
      <alignment horizontal="center" vertical="center"/>
    </xf>
    <xf numFmtId="0" fontId="17" fillId="0" borderId="8" xfId="0" applyFont="1" applyBorder="1" applyAlignment="1">
      <alignment horizontal="center" vertical="center"/>
    </xf>
    <xf numFmtId="0" fontId="17" fillId="0" borderId="7" xfId="0" applyFont="1" applyBorder="1" applyAlignment="1">
      <alignment horizontal="center" vertical="center"/>
    </xf>
    <xf numFmtId="0" fontId="17" fillId="0" borderId="15" xfId="0" applyFont="1" applyBorder="1" applyAlignment="1">
      <alignment horizontal="center" vertical="center"/>
    </xf>
    <xf numFmtId="0" fontId="12" fillId="0" borderId="0" xfId="0" applyFont="1" applyBorder="1" applyAlignment="1">
      <alignment horizontal="left" vertical="top" wrapText="1"/>
    </xf>
    <xf numFmtId="0" fontId="7" fillId="0" borderId="14" xfId="0" applyFont="1" applyBorder="1" applyAlignment="1">
      <alignment horizontal="center" vertical="top" wrapText="1"/>
    </xf>
    <xf numFmtId="0" fontId="7" fillId="0" borderId="5" xfId="0" applyFont="1" applyFill="1" applyBorder="1" applyAlignment="1">
      <alignment horizontal="center" vertical="top" wrapText="1"/>
    </xf>
    <xf numFmtId="0" fontId="7" fillId="0" borderId="9" xfId="0" applyFont="1" applyFill="1" applyBorder="1" applyAlignment="1">
      <alignment horizontal="center" vertical="top" wrapText="1"/>
    </xf>
    <xf numFmtId="0" fontId="7" fillId="0" borderId="6" xfId="0" applyFont="1" applyFill="1" applyBorder="1" applyAlignment="1">
      <alignment horizontal="center" vertical="top" wrapText="1"/>
    </xf>
    <xf numFmtId="0" fontId="8" fillId="0" borderId="0" xfId="0" applyFont="1" applyAlignment="1">
      <alignment horizontal="right"/>
    </xf>
    <xf numFmtId="0" fontId="11" fillId="0" borderId="0" xfId="0" applyFont="1" applyAlignment="1">
      <alignment horizontal="left"/>
    </xf>
    <xf numFmtId="0" fontId="7" fillId="0" borderId="0" xfId="0" applyFont="1" applyAlignment="1">
      <alignment horizontal="right"/>
    </xf>
    <xf numFmtId="0" fontId="7" fillId="0" borderId="1" xfId="0" applyFont="1" applyBorder="1" applyAlignment="1">
      <alignment horizontal="center" vertical="top"/>
    </xf>
    <xf numFmtId="0" fontId="7" fillId="0" borderId="3" xfId="0" applyFont="1" applyBorder="1" applyAlignment="1">
      <alignment horizontal="center" vertical="top"/>
    </xf>
    <xf numFmtId="0" fontId="13" fillId="0" borderId="0" xfId="0" applyFont="1" applyAlignment="1">
      <alignment horizontal="center" wrapText="1"/>
    </xf>
    <xf numFmtId="2" fontId="12" fillId="0" borderId="1" xfId="0" applyNumberFormat="1" applyFont="1" applyBorder="1" applyAlignment="1">
      <alignment horizontal="right" vertical="center" wrapText="1"/>
    </xf>
    <xf numFmtId="2" fontId="12" fillId="0" borderId="10" xfId="0" applyNumberFormat="1" applyFont="1" applyBorder="1" applyAlignment="1">
      <alignment horizontal="right" vertical="center" wrapText="1"/>
    </xf>
    <xf numFmtId="2" fontId="12" fillId="0" borderId="3" xfId="0" applyNumberFormat="1" applyFont="1" applyBorder="1" applyAlignment="1">
      <alignment horizontal="right" vertical="center" wrapText="1"/>
    </xf>
    <xf numFmtId="0" fontId="12" fillId="0" borderId="1" xfId="0" applyFont="1" applyBorder="1" applyAlignment="1">
      <alignment horizontal="right" vertical="center"/>
    </xf>
    <xf numFmtId="0" fontId="12" fillId="0" borderId="10" xfId="0" applyFont="1" applyBorder="1" applyAlignment="1">
      <alignment horizontal="right" vertical="center"/>
    </xf>
    <xf numFmtId="0" fontId="12" fillId="0" borderId="3" xfId="0" applyFont="1" applyBorder="1" applyAlignment="1">
      <alignment horizontal="right" vertical="center"/>
    </xf>
    <xf numFmtId="0" fontId="12" fillId="0" borderId="2" xfId="0" applyFont="1" applyBorder="1" applyAlignment="1">
      <alignment horizontal="center" vertical="center"/>
    </xf>
    <xf numFmtId="2" fontId="12" fillId="0" borderId="1" xfId="0" applyNumberFormat="1" applyFont="1" applyBorder="1" applyAlignment="1">
      <alignment horizontal="center" vertical="center"/>
    </xf>
    <xf numFmtId="2" fontId="12" fillId="0" borderId="10" xfId="0" applyNumberFormat="1" applyFont="1" applyBorder="1" applyAlignment="1">
      <alignment horizontal="center" vertical="center"/>
    </xf>
    <xf numFmtId="2" fontId="12" fillId="0" borderId="3" xfId="0" applyNumberFormat="1" applyFont="1" applyBorder="1" applyAlignment="1">
      <alignment horizontal="center" vertical="center"/>
    </xf>
    <xf numFmtId="0" fontId="12" fillId="0" borderId="2" xfId="0" applyFont="1" applyBorder="1" applyAlignment="1">
      <alignment horizontal="center" vertical="center" wrapText="1"/>
    </xf>
    <xf numFmtId="0" fontId="12" fillId="0" borderId="2" xfId="0" applyFont="1" applyBorder="1" applyAlignment="1">
      <alignment horizontal="center" vertical="top" wrapText="1"/>
    </xf>
    <xf numFmtId="0" fontId="12" fillId="0" borderId="1" xfId="0" applyFont="1" applyBorder="1" applyAlignment="1">
      <alignment horizontal="center" vertical="center"/>
    </xf>
    <xf numFmtId="0" fontId="12" fillId="0" borderId="10" xfId="0" applyFont="1" applyBorder="1" applyAlignment="1">
      <alignment horizontal="center" vertical="center"/>
    </xf>
    <xf numFmtId="0" fontId="12" fillId="0" borderId="3" xfId="0" applyFont="1" applyBorder="1" applyAlignment="1">
      <alignment horizontal="center" vertical="center"/>
    </xf>
    <xf numFmtId="0" fontId="12" fillId="0" borderId="12" xfId="0" applyFont="1" applyBorder="1" applyAlignment="1">
      <alignment horizontal="left" vertical="center" wrapText="1"/>
    </xf>
    <xf numFmtId="0" fontId="12" fillId="0" borderId="14" xfId="0" applyFont="1" applyBorder="1" applyAlignment="1">
      <alignment horizontal="left" vertical="center" wrapText="1"/>
    </xf>
    <xf numFmtId="0" fontId="12" fillId="0" borderId="11" xfId="0" applyFont="1" applyBorder="1" applyAlignment="1">
      <alignment horizontal="left" vertical="center" wrapText="1"/>
    </xf>
    <xf numFmtId="0" fontId="12" fillId="0" borderId="17" xfId="0" applyFont="1" applyBorder="1" applyAlignment="1">
      <alignment horizontal="left" vertical="center" wrapText="1"/>
    </xf>
    <xf numFmtId="0" fontId="12" fillId="0" borderId="8" xfId="0" applyFont="1" applyBorder="1" applyAlignment="1">
      <alignment horizontal="left" vertical="center" wrapText="1"/>
    </xf>
    <xf numFmtId="0" fontId="12" fillId="0" borderId="15" xfId="0" applyFont="1" applyBorder="1" applyAlignment="1">
      <alignment horizontal="left" vertical="center" wrapText="1"/>
    </xf>
    <xf numFmtId="0" fontId="11" fillId="0" borderId="5" xfId="0" applyFont="1" applyBorder="1" applyAlignment="1">
      <alignment horizontal="center" vertical="center"/>
    </xf>
    <xf numFmtId="0" fontId="11" fillId="0" borderId="9" xfId="0" applyFont="1" applyBorder="1" applyAlignment="1">
      <alignment horizontal="center" vertical="center"/>
    </xf>
    <xf numFmtId="0" fontId="11" fillId="0" borderId="6" xfId="0" applyFont="1" applyBorder="1" applyAlignment="1">
      <alignment horizontal="center" vertical="center"/>
    </xf>
    <xf numFmtId="0" fontId="22" fillId="0" borderId="0" xfId="0" applyFont="1" applyBorder="1" applyAlignment="1">
      <alignment horizontal="right"/>
    </xf>
    <xf numFmtId="0" fontId="54" fillId="0" borderId="2" xfId="0" applyFont="1" applyBorder="1" applyAlignment="1">
      <alignment horizontal="center" vertical="top" wrapText="1"/>
    </xf>
    <xf numFmtId="0" fontId="54" fillId="0" borderId="1" xfId="0" applyFont="1" applyBorder="1" applyAlignment="1">
      <alignment horizontal="center" vertical="top" wrapText="1"/>
    </xf>
    <xf numFmtId="0" fontId="54" fillId="0" borderId="10" xfId="0" applyFont="1" applyBorder="1" applyAlignment="1">
      <alignment horizontal="center" vertical="top" wrapText="1"/>
    </xf>
    <xf numFmtId="0" fontId="54" fillId="0" borderId="3" xfId="0" applyFont="1" applyBorder="1" applyAlignment="1">
      <alignment horizontal="center" vertical="top" wrapText="1"/>
    </xf>
    <xf numFmtId="0" fontId="45" fillId="0" borderId="0" xfId="0" applyFont="1" applyAlignment="1">
      <alignment horizontal="center"/>
    </xf>
    <xf numFmtId="0" fontId="58" fillId="0" borderId="0" xfId="0" applyFont="1" applyBorder="1" applyAlignment="1">
      <alignment horizontal="center" vertical="top"/>
    </xf>
    <xf numFmtId="0" fontId="22" fillId="0" borderId="7" xfId="0" applyFont="1" applyBorder="1" applyAlignment="1">
      <alignment horizontal="left"/>
    </xf>
    <xf numFmtId="0" fontId="81" fillId="0" borderId="1" xfId="0" applyFont="1" applyBorder="1" applyAlignment="1">
      <alignment horizontal="center" vertical="center" wrapText="1"/>
    </xf>
    <xf numFmtId="0" fontId="81" fillId="0" borderId="10" xfId="0" applyFont="1" applyBorder="1" applyAlignment="1">
      <alignment horizontal="center" vertical="center" wrapText="1"/>
    </xf>
    <xf numFmtId="0" fontId="81" fillId="0" borderId="3" xfId="0" applyFont="1" applyBorder="1" applyAlignment="1">
      <alignment horizontal="center" vertical="center" wrapText="1"/>
    </xf>
    <xf numFmtId="0" fontId="83" fillId="0" borderId="1" xfId="0" applyFont="1" applyBorder="1" applyAlignment="1">
      <alignment horizontal="right" vertical="center" wrapText="1"/>
    </xf>
    <xf numFmtId="0" fontId="83" fillId="0" borderId="10" xfId="0" applyFont="1" applyBorder="1" applyAlignment="1">
      <alignment horizontal="right" vertical="center" wrapText="1"/>
    </xf>
    <xf numFmtId="0" fontId="83" fillId="0" borderId="3" xfId="0" applyFont="1" applyBorder="1" applyAlignment="1">
      <alignment horizontal="right" vertical="center" wrapText="1"/>
    </xf>
    <xf numFmtId="0" fontId="40" fillId="0" borderId="1" xfId="0" applyFont="1" applyBorder="1" applyAlignment="1">
      <alignment horizontal="center" vertical="top" wrapText="1"/>
    </xf>
    <xf numFmtId="0" fontId="40" fillId="0" borderId="3" xfId="0" applyFont="1" applyBorder="1" applyAlignment="1">
      <alignment horizontal="center" vertical="top" wrapText="1"/>
    </xf>
    <xf numFmtId="0" fontId="40" fillId="0" borderId="2" xfId="0" applyFont="1" applyBorder="1" applyAlignment="1">
      <alignment horizontal="center" vertical="top" wrapText="1"/>
    </xf>
    <xf numFmtId="0" fontId="40" fillId="0" borderId="5" xfId="0" applyFont="1" applyBorder="1" applyAlignment="1">
      <alignment horizontal="center" vertical="top" wrapText="1"/>
    </xf>
    <xf numFmtId="0" fontId="40" fillId="0" borderId="9" xfId="0" applyFont="1" applyBorder="1" applyAlignment="1">
      <alignment horizontal="center" vertical="top" wrapText="1"/>
    </xf>
    <xf numFmtId="0" fontId="40" fillId="0" borderId="6" xfId="0" applyFont="1" applyBorder="1" applyAlignment="1">
      <alignment horizontal="center" vertical="top" wrapText="1"/>
    </xf>
    <xf numFmtId="0" fontId="75" fillId="0" borderId="12" xfId="0" applyFont="1" applyBorder="1" applyAlignment="1">
      <alignment horizontal="center" vertical="center"/>
    </xf>
    <xf numFmtId="0" fontId="75" fillId="0" borderId="13" xfId="0" applyFont="1" applyBorder="1" applyAlignment="1">
      <alignment horizontal="center" vertical="center"/>
    </xf>
    <xf numFmtId="0" fontId="75" fillId="0" borderId="14" xfId="0" applyFont="1" applyBorder="1" applyAlignment="1">
      <alignment horizontal="center" vertical="center"/>
    </xf>
    <xf numFmtId="0" fontId="75" fillId="0" borderId="11" xfId="0" applyFont="1" applyBorder="1" applyAlignment="1">
      <alignment horizontal="center" vertical="center"/>
    </xf>
    <xf numFmtId="0" fontId="75" fillId="0" borderId="0" xfId="0" applyFont="1" applyBorder="1" applyAlignment="1">
      <alignment horizontal="center" vertical="center"/>
    </xf>
    <xf numFmtId="0" fontId="75" fillId="0" borderId="17" xfId="0" applyFont="1" applyBorder="1" applyAlignment="1">
      <alignment horizontal="center" vertical="center"/>
    </xf>
    <xf numFmtId="0" fontId="75" fillId="0" borderId="8" xfId="0" applyFont="1" applyBorder="1" applyAlignment="1">
      <alignment horizontal="center" vertical="center"/>
    </xf>
    <xf numFmtId="0" fontId="75" fillId="0" borderId="7" xfId="0" applyFont="1" applyBorder="1" applyAlignment="1">
      <alignment horizontal="center" vertical="center"/>
    </xf>
    <xf numFmtId="0" fontId="75" fillId="0" borderId="15" xfId="0" applyFont="1" applyBorder="1" applyAlignment="1">
      <alignment horizontal="center" vertical="center"/>
    </xf>
    <xf numFmtId="0" fontId="7" fillId="0" borderId="7" xfId="0" applyFont="1" applyBorder="1" applyAlignment="1">
      <alignment horizontal="center"/>
    </xf>
    <xf numFmtId="0" fontId="10" fillId="0" borderId="0" xfId="1" applyFont="1" applyAlignment="1">
      <alignment horizontal="center"/>
    </xf>
    <xf numFmtId="0" fontId="10" fillId="0" borderId="0" xfId="1" applyFont="1" applyAlignment="1"/>
    <xf numFmtId="0" fontId="7" fillId="2" borderId="1" xfId="1" quotePrefix="1" applyFont="1" applyFill="1" applyBorder="1" applyAlignment="1">
      <alignment horizontal="center" vertical="center" wrapText="1"/>
    </xf>
    <xf numFmtId="0" fontId="7" fillId="2" borderId="3" xfId="1" quotePrefix="1" applyFont="1" applyFill="1" applyBorder="1" applyAlignment="1">
      <alignment horizontal="center" vertical="center" wrapText="1"/>
    </xf>
    <xf numFmtId="0" fontId="7" fillId="2" borderId="5" xfId="1" quotePrefix="1" applyFont="1" applyFill="1" applyBorder="1" applyAlignment="1">
      <alignment horizontal="center" vertical="center" wrapText="1"/>
    </xf>
    <xf numFmtId="0" fontId="7" fillId="2" borderId="9" xfId="1" quotePrefix="1" applyFont="1" applyFill="1" applyBorder="1" applyAlignment="1">
      <alignment horizontal="center" vertical="center" wrapText="1"/>
    </xf>
    <xf numFmtId="0" fontId="7" fillId="2" borderId="6" xfId="1" quotePrefix="1" applyFont="1" applyFill="1" applyBorder="1" applyAlignment="1">
      <alignment horizontal="center" vertical="center" wrapText="1"/>
    </xf>
    <xf numFmtId="0" fontId="7" fillId="0" borderId="5" xfId="1" applyFont="1" applyBorder="1" applyAlignment="1">
      <alignment horizontal="left" vertical="center"/>
    </xf>
    <xf numFmtId="0" fontId="7" fillId="0" borderId="9" xfId="1" applyFont="1" applyBorder="1" applyAlignment="1">
      <alignment horizontal="left" vertical="center"/>
    </xf>
    <xf numFmtId="0" fontId="7" fillId="0" borderId="6" xfId="1" applyFont="1" applyBorder="1" applyAlignment="1">
      <alignment horizontal="left" vertical="center"/>
    </xf>
    <xf numFmtId="0" fontId="7" fillId="0" borderId="1"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3" xfId="1" applyFont="1" applyBorder="1" applyAlignment="1">
      <alignment horizontal="center" vertical="center" wrapText="1"/>
    </xf>
    <xf numFmtId="0" fontId="17" fillId="2" borderId="0" xfId="0" applyFont="1" applyFill="1" applyBorder="1" applyAlignment="1">
      <alignment horizontal="center" vertical="center" wrapText="1"/>
    </xf>
    <xf numFmtId="0" fontId="40" fillId="2" borderId="2" xfId="0" applyFont="1" applyFill="1" applyBorder="1" applyAlignment="1">
      <alignment horizontal="center" vertical="top" wrapText="1"/>
    </xf>
    <xf numFmtId="0" fontId="84" fillId="2" borderId="1" xfId="0" applyFont="1" applyFill="1" applyBorder="1" applyAlignment="1">
      <alignment horizontal="center" vertical="top" wrapText="1"/>
    </xf>
    <xf numFmtId="0" fontId="84" fillId="2" borderId="10" xfId="0" applyFont="1" applyFill="1" applyBorder="1" applyAlignment="1">
      <alignment horizontal="center" vertical="top" wrapText="1"/>
    </xf>
    <xf numFmtId="0" fontId="84" fillId="2" borderId="3" xfId="0" applyFont="1" applyFill="1" applyBorder="1" applyAlignment="1">
      <alignment horizontal="center" vertical="top" wrapText="1"/>
    </xf>
    <xf numFmtId="0" fontId="84" fillId="2" borderId="2" xfId="0" applyFont="1" applyFill="1" applyBorder="1" applyAlignment="1">
      <alignment horizontal="center" vertical="top" wrapText="1"/>
    </xf>
    <xf numFmtId="0" fontId="37" fillId="2" borderId="0" xfId="0" applyFont="1" applyFill="1" applyAlignment="1">
      <alignment horizontal="center"/>
    </xf>
    <xf numFmtId="0" fontId="51" fillId="2" borderId="0" xfId="0" applyFont="1" applyFill="1" applyAlignment="1">
      <alignment horizontal="right"/>
    </xf>
    <xf numFmtId="0" fontId="38" fillId="2" borderId="0" xfId="0" applyFont="1" applyFill="1" applyAlignment="1">
      <alignment horizontal="center"/>
    </xf>
    <xf numFmtId="0" fontId="37" fillId="2" borderId="0" xfId="0" applyFont="1" applyFill="1" applyAlignment="1">
      <alignment horizontal="center" wrapText="1"/>
    </xf>
    <xf numFmtId="0" fontId="22" fillId="2" borderId="7" xfId="0" applyFont="1" applyFill="1" applyBorder="1" applyAlignment="1">
      <alignment horizontal="center"/>
    </xf>
    <xf numFmtId="0" fontId="7" fillId="2" borderId="0" xfId="5" applyFont="1" applyFill="1" applyAlignment="1">
      <alignment vertical="top" wrapText="1"/>
    </xf>
    <xf numFmtId="0" fontId="7" fillId="2" borderId="0" xfId="1" applyFont="1" applyFill="1" applyAlignment="1">
      <alignment vertical="top" wrapText="1"/>
    </xf>
    <xf numFmtId="0" fontId="7" fillId="2" borderId="0" xfId="5" applyFont="1" applyFill="1" applyAlignment="1"/>
    <xf numFmtId="0" fontId="0" fillId="0" borderId="5" xfId="0" applyBorder="1" applyAlignment="1">
      <alignment horizontal="left" vertical="center" wrapText="1"/>
    </xf>
    <xf numFmtId="0" fontId="0" fillId="0" borderId="9" xfId="0" applyBorder="1" applyAlignment="1">
      <alignment horizontal="left" vertical="center" wrapText="1"/>
    </xf>
    <xf numFmtId="0" fontId="0" fillId="0" borderId="6" xfId="0" applyBorder="1" applyAlignment="1">
      <alignment horizontal="left" vertical="center" wrapText="1"/>
    </xf>
    <xf numFmtId="0" fontId="21" fillId="0" borderId="0" xfId="0" applyFont="1" applyAlignment="1">
      <alignment horizontal="center" wrapText="1"/>
    </xf>
    <xf numFmtId="0" fontId="22" fillId="0" borderId="17" xfId="0" applyFont="1" applyBorder="1" applyAlignment="1">
      <alignment horizontal="right"/>
    </xf>
    <xf numFmtId="0" fontId="21" fillId="0" borderId="0" xfId="0" applyFont="1" applyAlignment="1">
      <alignment horizontal="center" vertical="top" wrapText="1"/>
    </xf>
    <xf numFmtId="0" fontId="11" fillId="0" borderId="0" xfId="0" applyFont="1" applyAlignment="1">
      <alignment horizontal="right" vertical="top" wrapText="1"/>
    </xf>
    <xf numFmtId="0" fontId="10" fillId="0" borderId="0" xfId="0" applyFont="1" applyAlignment="1">
      <alignment horizontal="center" vertical="top" wrapText="1"/>
    </xf>
    <xf numFmtId="0" fontId="0" fillId="0" borderId="0" xfId="0" applyAlignment="1">
      <alignment horizontal="left" vertical="top" wrapText="1"/>
    </xf>
    <xf numFmtId="0" fontId="50" fillId="2" borderId="5" xfId="0" applyFont="1" applyFill="1" applyBorder="1" applyAlignment="1">
      <alignment horizontal="center" vertical="top" wrapText="1"/>
    </xf>
    <xf numFmtId="0" fontId="50" fillId="2" borderId="9" xfId="0" applyFont="1" applyFill="1" applyBorder="1" applyAlignment="1">
      <alignment horizontal="center" vertical="top" wrapText="1"/>
    </xf>
    <xf numFmtId="0" fontId="50" fillId="2" borderId="6" xfId="0" applyFont="1" applyFill="1" applyBorder="1" applyAlignment="1">
      <alignment horizontal="center" vertical="top" wrapText="1"/>
    </xf>
    <xf numFmtId="0" fontId="7" fillId="0" borderId="0" xfId="0" applyFont="1" applyBorder="1" applyAlignment="1">
      <alignment vertical="top" wrapText="1"/>
    </xf>
    <xf numFmtId="0" fontId="41" fillId="0" borderId="0" xfId="0" applyFont="1" applyBorder="1" applyAlignment="1">
      <alignment horizontal="center"/>
    </xf>
    <xf numFmtId="0" fontId="50" fillId="0" borderId="2" xfId="0" applyFont="1" applyBorder="1" applyAlignment="1">
      <alignment horizontal="center" vertical="top" wrapText="1"/>
    </xf>
    <xf numFmtId="0" fontId="7" fillId="2" borderId="2" xfId="0" applyFont="1" applyFill="1" applyBorder="1" applyAlignment="1">
      <alignment horizontal="center" vertical="top" wrapText="1"/>
    </xf>
    <xf numFmtId="0" fontId="57" fillId="0" borderId="0" xfId="0" applyFont="1" applyAlignment="1">
      <alignment horizontal="center"/>
    </xf>
    <xf numFmtId="0" fontId="41" fillId="0" borderId="12" xfId="0" applyFont="1" applyBorder="1" applyAlignment="1">
      <alignment horizontal="left" vertical="center" wrapText="1"/>
    </xf>
    <xf numFmtId="0" fontId="41" fillId="0" borderId="13" xfId="0" applyFont="1" applyBorder="1" applyAlignment="1">
      <alignment horizontal="left" vertical="center" wrapText="1"/>
    </xf>
    <xf numFmtId="0" fontId="41" fillId="0" borderId="14" xfId="0" applyFont="1" applyBorder="1" applyAlignment="1">
      <alignment horizontal="left" vertical="center" wrapText="1"/>
    </xf>
    <xf numFmtId="0" fontId="41" fillId="0" borderId="11" xfId="0" applyFont="1" applyBorder="1" applyAlignment="1">
      <alignment horizontal="left" vertical="center" wrapText="1"/>
    </xf>
    <xf numFmtId="0" fontId="41" fillId="0" borderId="0" xfId="0" applyFont="1" applyBorder="1" applyAlignment="1">
      <alignment horizontal="left" vertical="center" wrapText="1"/>
    </xf>
    <xf numFmtId="0" fontId="41" fillId="0" borderId="17" xfId="0" applyFont="1" applyBorder="1" applyAlignment="1">
      <alignment horizontal="left" vertical="center" wrapText="1"/>
    </xf>
    <xf numFmtId="0" fontId="41" fillId="0" borderId="8" xfId="0" applyFont="1" applyBorder="1" applyAlignment="1">
      <alignment horizontal="left" vertical="center" wrapText="1"/>
    </xf>
    <xf numFmtId="0" fontId="41" fillId="0" borderId="7" xfId="0" applyFont="1" applyBorder="1" applyAlignment="1">
      <alignment horizontal="left" vertical="center" wrapText="1"/>
    </xf>
    <xf numFmtId="0" fontId="41" fillId="0" borderId="15" xfId="0" applyFont="1" applyBorder="1" applyAlignment="1">
      <alignment horizontal="left"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 xfId="2" applyFont="1" applyBorder="1" applyAlignment="1">
      <alignment horizontal="center" vertical="center" wrapText="1"/>
    </xf>
    <xf numFmtId="0" fontId="11" fillId="0" borderId="0" xfId="2" applyFont="1" applyAlignment="1">
      <alignment horizontal="center"/>
    </xf>
    <xf numFmtId="0" fontId="7" fillId="0" borderId="2" xfId="2" applyFont="1" applyBorder="1" applyAlignment="1">
      <alignment horizontal="center" vertical="top" wrapText="1"/>
    </xf>
    <xf numFmtId="0" fontId="0" fillId="0" borderId="2" xfId="0" applyBorder="1" applyAlignment="1">
      <alignment horizontal="center" vertical="top" wrapText="1"/>
    </xf>
    <xf numFmtId="0" fontId="13" fillId="0" borderId="0" xfId="2" applyFont="1" applyAlignment="1">
      <alignment horizontal="center"/>
    </xf>
    <xf numFmtId="0" fontId="7" fillId="0" borderId="5" xfId="2" applyFont="1" applyBorder="1" applyAlignment="1">
      <alignment horizontal="center" vertical="top"/>
    </xf>
    <xf numFmtId="0" fontId="7" fillId="0" borderId="9" xfId="2" applyFont="1" applyBorder="1" applyAlignment="1">
      <alignment horizontal="center" vertical="top"/>
    </xf>
    <xf numFmtId="0" fontId="12" fillId="0" borderId="0" xfId="2" applyAlignment="1">
      <alignment horizontal="center"/>
    </xf>
    <xf numFmtId="0" fontId="0" fillId="0" borderId="0" xfId="0" applyAlignment="1">
      <alignment horizontal="left"/>
    </xf>
    <xf numFmtId="0" fontId="7" fillId="0" borderId="1" xfId="2" applyFont="1" applyBorder="1" applyAlignment="1">
      <alignment horizontal="center" vertical="top" wrapText="1"/>
    </xf>
    <xf numFmtId="0" fontId="7" fillId="0" borderId="3" xfId="2" applyFont="1" applyBorder="1" applyAlignment="1">
      <alignment horizontal="center" vertical="top" wrapText="1"/>
    </xf>
    <xf numFmtId="0" fontId="11" fillId="0" borderId="5" xfId="2" applyFont="1" applyBorder="1" applyAlignment="1">
      <alignment horizontal="center" vertical="top"/>
    </xf>
    <xf numFmtId="0" fontId="11" fillId="0" borderId="9" xfId="2" applyFont="1" applyBorder="1" applyAlignment="1">
      <alignment horizontal="center" vertical="top"/>
    </xf>
    <xf numFmtId="0" fontId="11" fillId="0" borderId="16" xfId="2" applyFont="1" applyBorder="1" applyAlignment="1">
      <alignment horizontal="center" vertical="top"/>
    </xf>
    <xf numFmtId="0" fontId="9" fillId="0" borderId="0" xfId="2" applyFont="1" applyAlignment="1">
      <alignment horizontal="center"/>
    </xf>
    <xf numFmtId="0" fontId="12" fillId="0" borderId="0" xfId="2" applyAlignment="1">
      <alignment horizontal="left"/>
    </xf>
    <xf numFmtId="0" fontId="7" fillId="0" borderId="9" xfId="2" applyFont="1" applyBorder="1" applyAlignment="1">
      <alignment horizontal="center" vertical="top" wrapText="1"/>
    </xf>
    <xf numFmtId="0" fontId="7" fillId="0" borderId="6" xfId="2" applyFont="1" applyBorder="1" applyAlignment="1">
      <alignment horizontal="center" vertical="top" wrapText="1"/>
    </xf>
    <xf numFmtId="0" fontId="7" fillId="0" borderId="5" xfId="2" applyFont="1" applyBorder="1" applyAlignment="1">
      <alignment horizontal="center" vertical="top" wrapText="1"/>
    </xf>
    <xf numFmtId="0" fontId="65" fillId="0" borderId="12" xfId="2" applyFont="1" applyBorder="1" applyAlignment="1">
      <alignment horizontal="center" vertical="center"/>
    </xf>
    <xf numFmtId="0" fontId="65" fillId="0" borderId="13" xfId="2" applyFont="1" applyBorder="1" applyAlignment="1">
      <alignment horizontal="center" vertical="center"/>
    </xf>
    <xf numFmtId="0" fontId="65" fillId="0" borderId="14" xfId="2" applyFont="1" applyBorder="1" applyAlignment="1">
      <alignment horizontal="center" vertical="center"/>
    </xf>
    <xf numFmtId="0" fontId="65" fillId="0" borderId="11" xfId="2" applyFont="1" applyBorder="1" applyAlignment="1">
      <alignment horizontal="center" vertical="center"/>
    </xf>
    <xf numFmtId="0" fontId="65" fillId="0" borderId="0" xfId="2" applyFont="1" applyBorder="1" applyAlignment="1">
      <alignment horizontal="center" vertical="center"/>
    </xf>
    <xf numFmtId="0" fontId="65" fillId="0" borderId="17" xfId="2" applyFont="1" applyBorder="1" applyAlignment="1">
      <alignment horizontal="center" vertical="center"/>
    </xf>
    <xf numFmtId="0" fontId="65" fillId="0" borderId="8" xfId="2" applyFont="1" applyBorder="1" applyAlignment="1">
      <alignment horizontal="center" vertical="center"/>
    </xf>
    <xf numFmtId="0" fontId="65" fillId="0" borderId="7" xfId="2" applyFont="1" applyBorder="1" applyAlignment="1">
      <alignment horizontal="center" vertical="center"/>
    </xf>
    <xf numFmtId="0" fontId="65" fillId="0" borderId="15" xfId="2" applyFont="1" applyBorder="1" applyAlignment="1">
      <alignment horizontal="center" vertical="center"/>
    </xf>
    <xf numFmtId="0" fontId="37" fillId="0" borderId="0" xfId="0" applyFont="1" applyAlignment="1">
      <alignment horizontal="right"/>
    </xf>
    <xf numFmtId="0" fontId="40" fillId="0" borderId="0" xfId="0" applyFont="1" applyAlignment="1">
      <alignment horizontal="center" wrapText="1"/>
    </xf>
    <xf numFmtId="0" fontId="11" fillId="0" borderId="2" xfId="0" applyFont="1" applyBorder="1" applyAlignment="1">
      <alignment horizontal="center" vertical="center"/>
    </xf>
    <xf numFmtId="0" fontId="12" fillId="0" borderId="7" xfId="0" applyFont="1" applyBorder="1" applyAlignment="1">
      <alignment horizontal="center"/>
    </xf>
    <xf numFmtId="0" fontId="0" fillId="0" borderId="7" xfId="0" applyBorder="1" applyAlignment="1">
      <alignment horizontal="center"/>
    </xf>
    <xf numFmtId="0" fontId="7" fillId="0" borderId="0" xfId="1" applyFont="1" applyAlignment="1">
      <alignment horizontal="center"/>
    </xf>
    <xf numFmtId="0" fontId="20" fillId="0" borderId="0" xfId="1" applyFont="1" applyAlignment="1">
      <alignment horizontal="center"/>
    </xf>
    <xf numFmtId="0" fontId="40" fillId="0" borderId="10" xfId="0" applyFont="1" applyBorder="1" applyAlignment="1">
      <alignment horizontal="center" vertical="top" wrapText="1"/>
    </xf>
    <xf numFmtId="0" fontId="7" fillId="0" borderId="1" xfId="1" quotePrefix="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2" xfId="1" quotePrefix="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7" xfId="1" applyFont="1" applyBorder="1" applyAlignment="1">
      <alignment horizontal="right"/>
    </xf>
    <xf numFmtId="0" fontId="7" fillId="0" borderId="7" xfId="1" applyFont="1" applyBorder="1" applyAlignment="1">
      <alignment horizontal="center"/>
    </xf>
    <xf numFmtId="0" fontId="22" fillId="0" borderId="0" xfId="1" applyFont="1" applyAlignment="1">
      <alignment horizontal="right"/>
    </xf>
    <xf numFmtId="0" fontId="53" fillId="0" borderId="0" xfId="0" applyFont="1" applyBorder="1" applyAlignment="1">
      <alignment horizontal="center" vertical="top"/>
    </xf>
    <xf numFmtId="0" fontId="62" fillId="0" borderId="0" xfId="0" applyFont="1" applyBorder="1" applyAlignment="1">
      <alignment horizontal="left" vertical="center" wrapText="1"/>
    </xf>
    <xf numFmtId="0" fontId="7" fillId="0" borderId="7" xfId="0" applyFont="1" applyBorder="1" applyAlignment="1">
      <alignment horizontal="left"/>
    </xf>
    <xf numFmtId="0" fontId="54" fillId="0" borderId="12" xfId="0" applyFont="1" applyBorder="1" applyAlignment="1">
      <alignment horizontal="center" vertical="top" wrapText="1"/>
    </xf>
    <xf numFmtId="0" fontId="54" fillId="0" borderId="13" xfId="0" applyFont="1" applyBorder="1" applyAlignment="1">
      <alignment horizontal="center" vertical="top" wrapText="1"/>
    </xf>
    <xf numFmtId="0" fontId="54" fillId="0" borderId="14" xfId="0" applyFont="1" applyBorder="1" applyAlignment="1">
      <alignment horizontal="center" vertical="top" wrapText="1"/>
    </xf>
    <xf numFmtId="0" fontId="54" fillId="0" borderId="11" xfId="0" applyFont="1" applyBorder="1" applyAlignment="1">
      <alignment horizontal="center" vertical="top" wrapText="1"/>
    </xf>
    <xf numFmtId="0" fontId="54" fillId="0" borderId="0" xfId="0" applyFont="1" applyBorder="1" applyAlignment="1">
      <alignment horizontal="center" vertical="top" wrapText="1"/>
    </xf>
    <xf numFmtId="0" fontId="54" fillId="0" borderId="17" xfId="0" applyFont="1" applyBorder="1" applyAlignment="1">
      <alignment horizontal="center" vertical="top" wrapText="1"/>
    </xf>
    <xf numFmtId="0" fontId="51" fillId="0" borderId="1" xfId="0" applyFont="1" applyBorder="1" applyAlignment="1">
      <alignment horizontal="center" vertical="center"/>
    </xf>
    <xf numFmtId="0" fontId="51" fillId="0" borderId="10" xfId="0" applyFont="1" applyBorder="1" applyAlignment="1">
      <alignment horizontal="center" vertical="center"/>
    </xf>
    <xf numFmtId="0" fontId="51" fillId="0" borderId="3" xfId="0" applyFont="1" applyBorder="1" applyAlignment="1">
      <alignment horizontal="center" vertical="center"/>
    </xf>
    <xf numFmtId="0" fontId="60" fillId="0" borderId="5" xfId="0" applyFont="1" applyBorder="1" applyAlignment="1">
      <alignment horizontal="center" vertical="center" wrapText="1"/>
    </xf>
    <xf numFmtId="0" fontId="60" fillId="0" borderId="9" xfId="0" applyFont="1" applyBorder="1" applyAlignment="1">
      <alignment horizontal="center" vertical="center" wrapText="1"/>
    </xf>
    <xf numFmtId="0" fontId="60" fillId="0" borderId="6" xfId="0" applyFont="1" applyBorder="1" applyAlignment="1">
      <alignment horizontal="center" vertical="center" wrapText="1"/>
    </xf>
    <xf numFmtId="0" fontId="58" fillId="0" borderId="0" xfId="0" applyFont="1" applyAlignment="1">
      <alignment horizontal="center" vertical="center"/>
    </xf>
    <xf numFmtId="0" fontId="58" fillId="0" borderId="0" xfId="0" applyFont="1" applyBorder="1" applyAlignment="1">
      <alignment horizontal="center" vertical="center"/>
    </xf>
    <xf numFmtId="0" fontId="48" fillId="0" borderId="0" xfId="0" applyFont="1" applyAlignment="1">
      <alignment horizontal="center" vertical="center" wrapText="1"/>
    </xf>
    <xf numFmtId="0" fontId="80" fillId="0" borderId="0" xfId="0" applyFont="1" applyAlignment="1">
      <alignment horizontal="left"/>
    </xf>
    <xf numFmtId="0" fontId="16" fillId="0" borderId="0" xfId="0" applyFont="1" applyAlignment="1">
      <alignment horizontal="center" vertical="top" wrapText="1"/>
    </xf>
    <xf numFmtId="0" fontId="17" fillId="0" borderId="0" xfId="0" applyFont="1" applyAlignment="1">
      <alignment horizontal="center" vertical="top" wrapText="1"/>
    </xf>
    <xf numFmtId="0" fontId="18" fillId="0" borderId="1" xfId="0" applyFont="1" applyBorder="1" applyAlignment="1">
      <alignment horizontal="center" vertical="center"/>
    </xf>
    <xf numFmtId="0" fontId="18" fillId="0" borderId="10" xfId="0" applyFont="1" applyBorder="1" applyAlignment="1">
      <alignment horizontal="center" vertical="center"/>
    </xf>
    <xf numFmtId="0" fontId="18" fillId="0" borderId="3" xfId="0" applyFont="1" applyBorder="1" applyAlignment="1">
      <alignment horizontal="center" vertical="center"/>
    </xf>
    <xf numFmtId="0" fontId="20" fillId="0" borderId="2" xfId="0" applyFont="1" applyBorder="1" applyAlignment="1">
      <alignment horizontal="center" vertical="top"/>
    </xf>
    <xf numFmtId="0" fontId="20" fillId="0" borderId="2" xfId="0" applyFont="1" applyBorder="1" applyAlignment="1">
      <alignment horizontal="center" vertical="top" wrapText="1"/>
    </xf>
    <xf numFmtId="0" fontId="20" fillId="0" borderId="10" xfId="0" applyFont="1" applyBorder="1" applyAlignment="1">
      <alignment horizontal="center" vertical="top" wrapText="1"/>
    </xf>
    <xf numFmtId="0" fontId="7" fillId="2" borderId="0" xfId="0" applyFont="1" applyFill="1" applyAlignment="1">
      <alignment horizontal="left"/>
    </xf>
    <xf numFmtId="0" fontId="21" fillId="2" borderId="0" xfId="0" applyFont="1" applyFill="1" applyAlignment="1">
      <alignment horizontal="center" wrapText="1"/>
    </xf>
    <xf numFmtId="0" fontId="11" fillId="2" borderId="0" xfId="0" applyFont="1" applyFill="1" applyAlignment="1">
      <alignment horizontal="center"/>
    </xf>
    <xf numFmtId="0" fontId="9" fillId="2" borderId="0" xfId="0" applyFont="1" applyFill="1" applyAlignment="1">
      <alignment horizontal="center"/>
    </xf>
    <xf numFmtId="0" fontId="7" fillId="2" borderId="0" xfId="0" applyFont="1" applyFill="1" applyAlignment="1">
      <alignment horizontal="center"/>
    </xf>
    <xf numFmtId="0" fontId="12" fillId="2" borderId="0" xfId="0" applyFont="1" applyFill="1" applyAlignment="1">
      <alignment horizontal="center"/>
    </xf>
    <xf numFmtId="0" fontId="8" fillId="2" borderId="0" xfId="0" applyFont="1" applyFill="1" applyAlignment="1">
      <alignment horizontal="right"/>
    </xf>
    <xf numFmtId="0" fontId="7" fillId="2" borderId="0" xfId="0" applyFont="1" applyFill="1" applyBorder="1" applyAlignment="1">
      <alignment horizontal="right"/>
    </xf>
    <xf numFmtId="0" fontId="7" fillId="2" borderId="5" xfId="0" applyFont="1" applyFill="1" applyBorder="1" applyAlignment="1">
      <alignment horizontal="center" vertical="top" wrapText="1"/>
    </xf>
    <xf numFmtId="0" fontId="7" fillId="2" borderId="9" xfId="0" applyFont="1" applyFill="1" applyBorder="1" applyAlignment="1">
      <alignment horizontal="center" vertical="top" wrapText="1"/>
    </xf>
    <xf numFmtId="0" fontId="7" fillId="2" borderId="6" xfId="0" applyFont="1" applyFill="1" applyBorder="1" applyAlignment="1">
      <alignment horizontal="center" vertical="top" wrapText="1"/>
    </xf>
    <xf numFmtId="0" fontId="7" fillId="2" borderId="12" xfId="0" applyFont="1" applyFill="1" applyBorder="1" applyAlignment="1">
      <alignment horizontal="center" vertical="top" wrapText="1"/>
    </xf>
    <xf numFmtId="0" fontId="7" fillId="2" borderId="8" xfId="0" applyFont="1" applyFill="1" applyBorder="1" applyAlignment="1">
      <alignment horizontal="center" vertical="top" wrapText="1"/>
    </xf>
    <xf numFmtId="0" fontId="7" fillId="2" borderId="2" xfId="0" applyFont="1" applyFill="1" applyBorder="1" applyAlignment="1">
      <alignment horizontal="center" vertical="center" wrapText="1"/>
    </xf>
    <xf numFmtId="0" fontId="0" fillId="2" borderId="0" xfId="0" applyFill="1" applyAlignment="1">
      <alignment horizontal="left"/>
    </xf>
    <xf numFmtId="0" fontId="17" fillId="2" borderId="12" xfId="0" applyFont="1" applyFill="1" applyBorder="1" applyAlignment="1">
      <alignment horizontal="center" vertical="center"/>
    </xf>
    <xf numFmtId="0" fontId="17" fillId="2" borderId="13" xfId="0" applyFont="1" applyFill="1" applyBorder="1" applyAlignment="1">
      <alignment horizontal="center" vertical="center"/>
    </xf>
    <xf numFmtId="0" fontId="17" fillId="2" borderId="14"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17"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15" xfId="0" applyFont="1" applyFill="1" applyBorder="1" applyAlignment="1">
      <alignment horizontal="center" vertical="center"/>
    </xf>
    <xf numFmtId="0" fontId="7" fillId="2" borderId="1" xfId="0" applyFont="1" applyFill="1" applyBorder="1" applyAlignment="1">
      <alignment horizontal="center" vertical="top" wrapText="1"/>
    </xf>
    <xf numFmtId="0" fontId="7" fillId="2" borderId="3" xfId="0" applyFont="1" applyFill="1" applyBorder="1" applyAlignment="1">
      <alignment horizontal="center" vertical="top" wrapText="1"/>
    </xf>
    <xf numFmtId="0" fontId="13" fillId="2" borderId="0" xfId="0" applyFont="1" applyFill="1" applyAlignment="1">
      <alignment horizontal="center" wrapText="1"/>
    </xf>
    <xf numFmtId="0" fontId="34" fillId="0" borderId="0" xfId="1" applyFont="1" applyBorder="1" applyAlignment="1">
      <alignment horizontal="center"/>
    </xf>
    <xf numFmtId="0" fontId="27" fillId="0" borderId="2" xfId="1" applyFont="1" applyBorder="1" applyAlignment="1">
      <alignment horizontal="center" vertical="top" wrapText="1"/>
    </xf>
    <xf numFmtId="0" fontId="11" fillId="0" borderId="0" xfId="0" applyFont="1" applyBorder="1" applyAlignment="1">
      <alignment horizontal="center"/>
    </xf>
    <xf numFmtId="0" fontId="16" fillId="0" borderId="0" xfId="0" applyFont="1" applyBorder="1" applyAlignment="1">
      <alignment horizontal="center"/>
    </xf>
    <xf numFmtId="0" fontId="50" fillId="0" borderId="9" xfId="1" applyFont="1" applyBorder="1" applyAlignment="1">
      <alignment horizontal="left" vertical="top" wrapText="1"/>
    </xf>
    <xf numFmtId="0" fontId="50" fillId="0" borderId="6" xfId="1" applyFont="1" applyBorder="1" applyAlignment="1">
      <alignment horizontal="left" vertical="top" wrapText="1"/>
    </xf>
    <xf numFmtId="0" fontId="34" fillId="0" borderId="0" xfId="1" applyFont="1" applyAlignment="1">
      <alignment horizontal="center"/>
    </xf>
    <xf numFmtId="0" fontId="27" fillId="0" borderId="1" xfId="1" applyFont="1" applyBorder="1" applyAlignment="1">
      <alignment horizontal="center" vertical="top" wrapText="1"/>
    </xf>
    <xf numFmtId="0" fontId="27" fillId="0" borderId="3" xfId="1" applyFont="1" applyBorder="1" applyAlignment="1">
      <alignment horizontal="center" vertical="top" wrapText="1"/>
    </xf>
    <xf numFmtId="0" fontId="23" fillId="0" borderId="2" xfId="1" applyFont="1" applyBorder="1" applyAlignment="1">
      <alignment horizontal="center" vertical="top" wrapText="1"/>
    </xf>
    <xf numFmtId="0" fontId="25" fillId="0" borderId="12" xfId="1" applyFont="1" applyBorder="1" applyAlignment="1">
      <alignment horizontal="center" vertical="center" wrapText="1"/>
    </xf>
    <xf numFmtId="0" fontId="25" fillId="0" borderId="13" xfId="1" applyFont="1" applyBorder="1" applyAlignment="1">
      <alignment horizontal="center" vertical="center" wrapText="1"/>
    </xf>
    <xf numFmtId="0" fontId="25" fillId="0" borderId="14" xfId="1" applyFont="1" applyBorder="1" applyAlignment="1">
      <alignment horizontal="center" vertical="center" wrapText="1"/>
    </xf>
    <xf numFmtId="0" fontId="25" fillId="0" borderId="11" xfId="1" applyFont="1" applyBorder="1" applyAlignment="1">
      <alignment horizontal="center" vertical="center" wrapText="1"/>
    </xf>
    <xf numFmtId="0" fontId="25" fillId="0" borderId="0" xfId="1" applyFont="1" applyBorder="1" applyAlignment="1">
      <alignment horizontal="center" vertical="center" wrapText="1"/>
    </xf>
    <xf numFmtId="0" fontId="25" fillId="0" borderId="17" xfId="1" applyFont="1" applyBorder="1" applyAlignment="1">
      <alignment horizontal="center" vertical="center" wrapText="1"/>
    </xf>
    <xf numFmtId="0" fontId="25" fillId="0" borderId="8" xfId="1" applyFont="1" applyBorder="1" applyAlignment="1">
      <alignment horizontal="center" vertical="center" wrapText="1"/>
    </xf>
    <xf numFmtId="0" fontId="25" fillId="0" borderId="7" xfId="1" applyFont="1" applyBorder="1" applyAlignment="1">
      <alignment horizontal="center" vertical="center" wrapText="1"/>
    </xf>
    <xf numFmtId="0" fontId="25" fillId="0" borderId="15" xfId="1" applyFont="1" applyBorder="1" applyAlignment="1">
      <alignment horizontal="center" vertical="center" wrapText="1"/>
    </xf>
    <xf numFmtId="0" fontId="8" fillId="2" borderId="0" xfId="0" applyFont="1" applyFill="1" applyAlignment="1">
      <alignment horizontal="left"/>
    </xf>
    <xf numFmtId="0" fontId="16" fillId="2" borderId="0" xfId="0" applyFont="1" applyFill="1" applyAlignment="1">
      <alignment horizontal="center"/>
    </xf>
    <xf numFmtId="0" fontId="10" fillId="2" borderId="0" xfId="0" applyFont="1" applyFill="1" applyAlignment="1">
      <alignment horizontal="center"/>
    </xf>
    <xf numFmtId="0" fontId="27" fillId="2" borderId="2" xfId="1" applyFont="1" applyFill="1" applyBorder="1" applyAlignment="1">
      <alignment horizontal="center" vertical="top" wrapText="1"/>
    </xf>
    <xf numFmtId="0" fontId="23" fillId="2" borderId="5" xfId="1" applyFont="1" applyFill="1" applyBorder="1" applyAlignment="1">
      <alignment horizontal="center" vertical="top" wrapText="1"/>
    </xf>
    <xf numFmtId="0" fontId="23" fillId="2" borderId="9" xfId="1" applyFont="1" applyFill="1" applyBorder="1" applyAlignment="1">
      <alignment horizontal="center" vertical="top" wrapText="1"/>
    </xf>
    <xf numFmtId="0" fontId="23" fillId="2" borderId="6" xfId="1" applyFont="1" applyFill="1" applyBorder="1" applyAlignment="1">
      <alignment horizontal="center" vertical="top" wrapText="1"/>
    </xf>
    <xf numFmtId="0" fontId="27" fillId="2" borderId="1" xfId="1" applyFont="1" applyFill="1" applyBorder="1" applyAlignment="1">
      <alignment horizontal="center" vertical="top" wrapText="1"/>
    </xf>
    <xf numFmtId="0" fontId="27" fillId="2" borderId="3" xfId="1" applyFont="1" applyFill="1" applyBorder="1" applyAlignment="1">
      <alignment horizontal="center" vertical="top" wrapText="1"/>
    </xf>
    <xf numFmtId="0" fontId="27" fillId="2" borderId="5" xfId="1" applyFont="1" applyFill="1" applyBorder="1" applyAlignment="1">
      <alignment horizontal="center" vertical="top" wrapText="1"/>
    </xf>
    <xf numFmtId="0" fontId="27" fillId="2" borderId="9" xfId="1" applyFont="1" applyFill="1" applyBorder="1" applyAlignment="1">
      <alignment horizontal="center" vertical="top" wrapText="1"/>
    </xf>
    <xf numFmtId="0" fontId="27" fillId="2" borderId="6" xfId="1" applyFont="1" applyFill="1" applyBorder="1" applyAlignment="1">
      <alignment horizontal="center" vertical="top" wrapText="1"/>
    </xf>
    <xf numFmtId="0" fontId="17" fillId="0" borderId="0" xfId="0" applyFont="1" applyAlignment="1">
      <alignment horizontal="justify" vertical="top" wrapText="1"/>
    </xf>
    <xf numFmtId="0" fontId="12" fillId="0" borderId="0" xfId="0" applyFont="1" applyAlignment="1">
      <alignment horizontal="justify" vertical="top" wrapText="1"/>
    </xf>
    <xf numFmtId="0" fontId="0" fillId="0" borderId="0" xfId="0" applyAlignment="1">
      <alignment wrapText="1"/>
    </xf>
    <xf numFmtId="0" fontId="25" fillId="0" borderId="1" xfId="1" applyFont="1" applyBorder="1" applyAlignment="1">
      <alignment horizontal="center" vertical="top"/>
    </xf>
    <xf numFmtId="0" fontId="25" fillId="0" borderId="10" xfId="1" applyFont="1" applyBorder="1" applyAlignment="1">
      <alignment horizontal="center" vertical="top"/>
    </xf>
    <xf numFmtId="0" fontId="25" fillId="0" borderId="3" xfId="1" applyFont="1" applyBorder="1" applyAlignment="1">
      <alignment horizontal="center" vertical="top"/>
    </xf>
    <xf numFmtId="0" fontId="27" fillId="0" borderId="10" xfId="1" applyFont="1" applyBorder="1" applyAlignment="1">
      <alignment horizontal="center" vertical="top" wrapText="1"/>
    </xf>
    <xf numFmtId="0" fontId="7" fillId="0" borderId="12" xfId="1" applyFont="1" applyBorder="1" applyAlignment="1">
      <alignment horizontal="center" vertical="top" wrapText="1"/>
    </xf>
    <xf numFmtId="0" fontId="7" fillId="0" borderId="14" xfId="1" applyFont="1" applyBorder="1" applyAlignment="1">
      <alignment horizontal="center" vertical="top" wrapText="1"/>
    </xf>
    <xf numFmtId="0" fontId="7" fillId="0" borderId="11" xfId="1" applyFont="1" applyBorder="1" applyAlignment="1">
      <alignment horizontal="center" vertical="top" wrapText="1"/>
    </xf>
    <xf numFmtId="0" fontId="7" fillId="0" borderId="17" xfId="1" applyFont="1" applyBorder="1" applyAlignment="1">
      <alignment horizontal="center" vertical="top" wrapText="1"/>
    </xf>
    <xf numFmtId="0" fontId="25" fillId="0" borderId="2" xfId="1" applyFont="1" applyBorder="1" applyAlignment="1">
      <alignment horizontal="center" wrapText="1"/>
    </xf>
    <xf numFmtId="0" fontId="25" fillId="0" borderId="5" xfId="1" applyFont="1" applyBorder="1" applyAlignment="1">
      <alignment horizontal="center" wrapText="1"/>
    </xf>
    <xf numFmtId="0" fontId="25" fillId="0" borderId="9" xfId="1" applyFont="1" applyBorder="1" applyAlignment="1">
      <alignment horizontal="center" wrapText="1"/>
    </xf>
    <xf numFmtId="0" fontId="25" fillId="0" borderId="6" xfId="1" applyFont="1" applyBorder="1" applyAlignment="1">
      <alignment horizontal="center" wrapText="1"/>
    </xf>
    <xf numFmtId="0" fontId="28" fillId="0" borderId="0" xfId="1" applyFont="1" applyAlignment="1">
      <alignment horizontal="center"/>
    </xf>
    <xf numFmtId="0" fontId="13" fillId="0" borderId="5" xfId="3" applyFont="1" applyBorder="1" applyAlignment="1">
      <alignment horizontal="center" vertical="top" wrapText="1"/>
    </xf>
    <xf numFmtId="0" fontId="13" fillId="0" borderId="6" xfId="3" applyFont="1" applyBorder="1" applyAlignment="1">
      <alignment horizontal="center" vertical="top" wrapText="1"/>
    </xf>
    <xf numFmtId="0" fontId="22" fillId="0" borderId="1" xfId="3" applyFont="1" applyBorder="1" applyAlignment="1">
      <alignment horizontal="center" vertical="top" wrapText="1"/>
    </xf>
    <xf numFmtId="0" fontId="22" fillId="0" borderId="3" xfId="3" applyFont="1" applyBorder="1" applyAlignment="1">
      <alignment horizontal="center" vertical="top" wrapText="1"/>
    </xf>
    <xf numFmtId="0" fontId="22" fillId="0" borderId="2" xfId="3" applyFont="1" applyBorder="1" applyAlignment="1">
      <alignment horizontal="center" vertical="top" wrapText="1"/>
    </xf>
    <xf numFmtId="0" fontId="22" fillId="0" borderId="2" xfId="3" applyFont="1" applyBorder="1" applyAlignment="1">
      <alignment horizontal="center" vertical="top"/>
    </xf>
    <xf numFmtId="0" fontId="13" fillId="0" borderId="5" xfId="3" applyFont="1" applyBorder="1" applyAlignment="1">
      <alignment horizontal="left" vertical="top" wrapText="1"/>
    </xf>
    <xf numFmtId="0" fontId="0" fillId="0" borderId="9" xfId="0" applyBorder="1"/>
    <xf numFmtId="0" fontId="0" fillId="0" borderId="6" xfId="0" applyBorder="1"/>
    <xf numFmtId="0" fontId="22" fillId="0" borderId="5" xfId="3" applyFont="1" applyBorder="1" applyAlignment="1">
      <alignment horizontal="center" vertical="top" wrapText="1"/>
    </xf>
    <xf numFmtId="0" fontId="22" fillId="0" borderId="9" xfId="3" applyFont="1" applyBorder="1" applyAlignment="1">
      <alignment horizontal="center" vertical="top" wrapText="1"/>
    </xf>
    <xf numFmtId="0" fontId="22" fillId="0" borderId="6" xfId="3" applyFont="1" applyBorder="1" applyAlignment="1">
      <alignment horizontal="center" vertical="top" wrapText="1"/>
    </xf>
    <xf numFmtId="0" fontId="8" fillId="0" borderId="0" xfId="3" applyFont="1" applyAlignment="1">
      <alignment horizontal="right"/>
    </xf>
    <xf numFmtId="0" fontId="9" fillId="0" borderId="0" xfId="3" applyFont="1" applyAlignment="1">
      <alignment horizontal="center"/>
    </xf>
    <xf numFmtId="0" fontId="10" fillId="0" borderId="0" xfId="3" applyFont="1" applyAlignment="1">
      <alignment horizontal="center"/>
    </xf>
    <xf numFmtId="0" fontId="22" fillId="0" borderId="0" xfId="3" applyFont="1" applyBorder="1" applyAlignment="1">
      <alignment horizontal="center"/>
    </xf>
    <xf numFmtId="0" fontId="12" fillId="0" borderId="0" xfId="2" applyFont="1"/>
    <xf numFmtId="0" fontId="17" fillId="0" borderId="12" xfId="2" applyFont="1" applyBorder="1" applyAlignment="1">
      <alignment horizontal="center" vertical="center"/>
    </xf>
    <xf numFmtId="0" fontId="17" fillId="0" borderId="13" xfId="2" applyFont="1" applyBorder="1" applyAlignment="1">
      <alignment horizontal="center" vertical="center"/>
    </xf>
    <xf numFmtId="0" fontId="17" fillId="0" borderId="14" xfId="2" applyFont="1" applyBorder="1" applyAlignment="1">
      <alignment horizontal="center" vertical="center"/>
    </xf>
    <xf numFmtId="0" fontId="17" fillId="0" borderId="11" xfId="2" applyFont="1" applyBorder="1" applyAlignment="1">
      <alignment horizontal="center" vertical="center"/>
    </xf>
    <xf numFmtId="0" fontId="17" fillId="0" borderId="0" xfId="2" applyFont="1" applyBorder="1" applyAlignment="1">
      <alignment horizontal="center" vertical="center"/>
    </xf>
    <xf numFmtId="0" fontId="17" fillId="0" borderId="17" xfId="2" applyFont="1" applyBorder="1" applyAlignment="1">
      <alignment horizontal="center" vertical="center"/>
    </xf>
    <xf numFmtId="0" fontId="17" fillId="0" borderId="8" xfId="2" applyFont="1" applyBorder="1" applyAlignment="1">
      <alignment horizontal="center" vertical="center"/>
    </xf>
    <xf numFmtId="0" fontId="17" fillId="0" borderId="7" xfId="2" applyFont="1" applyBorder="1" applyAlignment="1">
      <alignment horizontal="center" vertical="center"/>
    </xf>
    <xf numFmtId="0" fontId="17" fillId="0" borderId="15" xfId="2" applyFont="1" applyBorder="1" applyAlignment="1">
      <alignment horizontal="center" vertical="center"/>
    </xf>
    <xf numFmtId="0" fontId="7" fillId="0" borderId="0" xfId="2" applyFont="1" applyAlignment="1">
      <alignment horizontal="center"/>
    </xf>
    <xf numFmtId="0" fontId="17" fillId="0" borderId="0" xfId="2" applyFont="1" applyAlignment="1">
      <alignment horizontal="center"/>
    </xf>
    <xf numFmtId="0" fontId="7" fillId="0" borderId="0" xfId="2" applyFont="1" applyAlignment="1">
      <alignment horizontal="left"/>
    </xf>
    <xf numFmtId="0" fontId="22" fillId="0" borderId="0" xfId="2" applyFont="1" applyBorder="1" applyAlignment="1">
      <alignment horizontal="right"/>
    </xf>
    <xf numFmtId="0" fontId="10" fillId="0" borderId="0" xfId="2" applyFont="1" applyAlignment="1">
      <alignment horizontal="center" wrapText="1"/>
    </xf>
    <xf numFmtId="0" fontId="7" fillId="0" borderId="2" xfId="2" applyFont="1" applyBorder="1" applyAlignment="1">
      <alignment horizontal="center" vertical="center"/>
    </xf>
    <xf numFmtId="0" fontId="7" fillId="2" borderId="13" xfId="0" applyFont="1" applyFill="1" applyBorder="1" applyAlignment="1">
      <alignment horizontal="center" vertical="top" wrapText="1"/>
    </xf>
    <xf numFmtId="0" fontId="7" fillId="2" borderId="14" xfId="0" applyFont="1" applyFill="1" applyBorder="1" applyAlignment="1">
      <alignment horizontal="center" vertical="top" wrapText="1"/>
    </xf>
    <xf numFmtId="0" fontId="7" fillId="2" borderId="0" xfId="0" applyFont="1" applyFill="1" applyAlignment="1">
      <alignment horizontal="center" vertical="top" wrapText="1"/>
    </xf>
    <xf numFmtId="0" fontId="7" fillId="2" borderId="0" xfId="0" applyFont="1" applyFill="1" applyAlignment="1">
      <alignment horizontal="center" vertical="center" wrapText="1"/>
    </xf>
  </cellXfs>
  <cellStyles count="7">
    <cellStyle name="Normal" xfId="0" builtinId="0"/>
    <cellStyle name="Normal 2" xfId="1"/>
    <cellStyle name="Normal 2 2" xfId="5"/>
    <cellStyle name="Normal 3" xfId="2"/>
    <cellStyle name="Normal 3 2" xfId="3"/>
    <cellStyle name="Normal 4" xfId="4"/>
    <cellStyle name="Percent"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oneCellAnchor>
    <xdr:from>
      <xdr:col>0</xdr:col>
      <xdr:colOff>82550</xdr:colOff>
      <xdr:row>2</xdr:row>
      <xdr:rowOff>151261</xdr:rowOff>
    </xdr:from>
    <xdr:ext cx="9271663" cy="4551367"/>
    <xdr:sp macro="" textlink="">
      <xdr:nvSpPr>
        <xdr:cNvPr id="2" name="Rectangle 1"/>
        <xdr:cNvSpPr/>
      </xdr:nvSpPr>
      <xdr:spPr>
        <a:xfrm>
          <a:off x="82550" y="488446"/>
          <a:ext cx="9263856" cy="4531229"/>
        </a:xfrm>
        <a:prstGeom prst="rect">
          <a:avLst/>
        </a:prstGeom>
        <a:noFill/>
      </xdr:spPr>
      <xdr:txBody>
        <a:bodyPr wrap="square" lIns="91440" tIns="45720" rIns="91440" bIns="45720">
          <a:noAutofit/>
        </a:bodyPr>
        <a:lstStyle/>
        <a:p>
          <a:pPr algn="ctr">
            <a:lnSpc>
              <a:spcPts val="6300"/>
            </a:lnSpc>
          </a:pPr>
          <a:r>
            <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Annual Work Plan &amp; Budget</a:t>
          </a:r>
        </a:p>
        <a:p>
          <a:pPr algn="ctr">
            <a:lnSpc>
              <a:spcPts val="6300"/>
            </a:lnSpc>
          </a:pPr>
          <a:r>
            <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2018-19</a:t>
          </a:r>
        </a:p>
        <a:p>
          <a:pPr algn="ctr">
            <a:lnSpc>
              <a:spcPts val="6300"/>
            </a:lnSpc>
          </a:pPr>
          <a:endPar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a:p>
          <a:pPr algn="ctr">
            <a:lnSpc>
              <a:spcPts val="5100"/>
            </a:lnSpc>
          </a:pPr>
          <a:r>
            <a:rPr lang="en-U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State</a:t>
          </a:r>
          <a:r>
            <a:rPr lang="en-US" sz="4400" b="1"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 HIMACHAL PRADESH</a:t>
          </a:r>
        </a:p>
        <a:p>
          <a:pPr algn="ctr">
            <a:lnSpc>
              <a:spcPts val="5100"/>
            </a:lnSpc>
          </a:pPr>
          <a:r>
            <a:rPr lang="en-US" sz="4400" b="1"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Date of Submission 29-05-2018</a:t>
          </a:r>
          <a:endPar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3</xdr:row>
      <xdr:rowOff>55059</xdr:rowOff>
    </xdr:from>
    <xdr:ext cx="5588000" cy="2628220"/>
    <xdr:sp macro="" textlink="">
      <xdr:nvSpPr>
        <xdr:cNvPr id="2" name="Rectangle 1"/>
        <xdr:cNvSpPr/>
      </xdr:nvSpPr>
      <xdr:spPr>
        <a:xfrm>
          <a:off x="0" y="531309"/>
          <a:ext cx="5588000" cy="2628220"/>
        </a:xfrm>
        <a:prstGeom prst="rect">
          <a:avLst/>
        </a:prstGeom>
        <a:noFill/>
      </xdr:spPr>
      <xdr:txBody>
        <a:bodyPr wrap="square" lIns="91440" tIns="45720" rIns="91440" bIns="45720">
          <a:spAutoFit/>
        </a:bodyPr>
        <a:lstStyle/>
        <a:p>
          <a:pPr algn="ctr"/>
          <a:r>
            <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Performance during </a:t>
          </a:r>
        </a:p>
        <a:p>
          <a:pPr algn="ctr"/>
          <a:r>
            <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2017-18</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cer\Downloads\8th%20%20%20May%20%20State-AWPB-format-2018-19-final%20-%20Co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017-18\awp%2017-18-%20final%20for%20delhi%2024.1.2017\Tables%20AWPB-2017-18%20-%20H.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rst-Page"/>
      <sheetName val="Contents"/>
      <sheetName val="Sheet1"/>
      <sheetName val="AT-1-Gen_Info "/>
      <sheetName val="AT-2-S1 BUDGET"/>
      <sheetName val="AT_2A_fundflow"/>
      <sheetName val="AT-3"/>
      <sheetName val="AT3A_cvrg(Insti)_PY"/>
      <sheetName val="AT3B_cvrg(Insti)_UPY "/>
      <sheetName val="AT3C_cvrg(Insti)_UPY "/>
      <sheetName val="enrolment vs availed_PY"/>
      <sheetName val="enrolment vs availed_UPY"/>
      <sheetName val="AT-4B"/>
      <sheetName val="T5_PLAN_vs_PRFM"/>
      <sheetName val="T5A_PLAN_vs_PRFM "/>
      <sheetName val="T5B_PLAN_vs_PRFM  (2)"/>
      <sheetName val="T5C_Drought_PLAN_vs_PRFM "/>
      <sheetName val="T5D_Drought_PLAN_vs_PRFM  "/>
      <sheetName val="T6_FG_py_Utlsn"/>
      <sheetName val="T6A_FG_Upy_Utlsn "/>
      <sheetName val="T6B_Pay_FG_FCI_Pry"/>
      <sheetName val="T6C_Coarse_Grain"/>
      <sheetName val="T7_CC_PY_Utlsn"/>
      <sheetName val="T7ACC_UPY_Utlsn "/>
      <sheetName val="AT-8_Hon_CCH_Pry"/>
      <sheetName val="AT-8A_Hon_CCH_UPry"/>
      <sheetName val="AT9_TA"/>
      <sheetName val="AT10_MME"/>
      <sheetName val="AT10A_"/>
      <sheetName val="AT-10 B"/>
      <sheetName val="AT-10 C"/>
      <sheetName val="AT-10D"/>
      <sheetName val="AT-10 E"/>
      <sheetName val="AT11_KS Year wise"/>
      <sheetName val="AT11A_KS-District wise"/>
      <sheetName val="AT12_KD-New"/>
      <sheetName val="AT12A_KD-Replacement"/>
      <sheetName val="Mode of cooking"/>
      <sheetName val="AT-14"/>
      <sheetName val="AT-14 A"/>
      <sheetName val="AT-15"/>
      <sheetName val="AT-16"/>
      <sheetName val="AT_17_Coverage-RBSK "/>
      <sheetName val="AT18_Details_Community "/>
      <sheetName val="AT_19_Impl_Agency"/>
      <sheetName val="AT_20_CentralCookingagency "/>
      <sheetName val="AT-21"/>
      <sheetName val="AT-22"/>
      <sheetName val="AT-23 MIS"/>
      <sheetName val="AT-23A _AMS"/>
      <sheetName val="AT-24"/>
      <sheetName val="AT-25"/>
      <sheetName val="Sheet1 (2)"/>
      <sheetName val="AT26_NoWD"/>
      <sheetName val="AT26A_NoWD"/>
      <sheetName val="AT27_Req_FG_CA_Pry"/>
      <sheetName val="AT27A_Req_FG_CA_U Pry "/>
      <sheetName val="AT27B_Req_FG_CA_N CLP"/>
      <sheetName val="AT27C_Req_FG_Drought -Pry "/>
      <sheetName val="AT27D_Req_FG_Drought -UPry "/>
      <sheetName val="AT_28_RqmtKitchen"/>
      <sheetName val="AT-28A_RqmtPlinthArea"/>
      <sheetName val="AT29_K_D"/>
      <sheetName val="AT-30_Coook-cum-Helper"/>
      <sheetName val="AT_31_Budget_provision "/>
      <sheetName val="AT32_Drought Pry Util"/>
      <sheetName val="AT-32A Drought UPry Util"/>
      <sheetName val="AT-33 Req  FG CA TA Pry"/>
      <sheetName val="TA33A Req FG CC TA UP"/>
    </sheetNames>
    <sheetDataSet>
      <sheetData sheetId="0"/>
      <sheetData sheetId="1"/>
      <sheetData sheetId="2"/>
      <sheetData sheetId="3"/>
      <sheetData sheetId="4"/>
      <sheetData sheetId="5"/>
      <sheetData sheetId="6"/>
      <sheetData sheetId="7">
        <row r="13">
          <cell r="C13">
            <v>592</v>
          </cell>
          <cell r="E13">
            <v>0</v>
          </cell>
          <cell r="F13">
            <v>0</v>
          </cell>
        </row>
        <row r="14">
          <cell r="C14">
            <v>1181</v>
          </cell>
          <cell r="E14">
            <v>6</v>
          </cell>
          <cell r="F14">
            <v>0</v>
          </cell>
        </row>
        <row r="15">
          <cell r="C15">
            <v>480</v>
          </cell>
          <cell r="E15">
            <v>0</v>
          </cell>
          <cell r="F15">
            <v>0</v>
          </cell>
        </row>
        <row r="16">
          <cell r="C16">
            <v>1689</v>
          </cell>
          <cell r="E16">
            <v>0</v>
          </cell>
          <cell r="F16">
            <v>0</v>
          </cell>
        </row>
        <row r="17">
          <cell r="C17">
            <v>181</v>
          </cell>
          <cell r="E17">
            <v>0</v>
          </cell>
          <cell r="F17">
            <v>0</v>
          </cell>
        </row>
        <row r="18">
          <cell r="C18">
            <v>760</v>
          </cell>
          <cell r="E18">
            <v>3</v>
          </cell>
          <cell r="F18">
            <v>0</v>
          </cell>
        </row>
        <row r="19">
          <cell r="C19">
            <v>187</v>
          </cell>
          <cell r="E19">
            <v>0</v>
          </cell>
          <cell r="F19">
            <v>0</v>
          </cell>
        </row>
        <row r="20">
          <cell r="C20">
            <v>1719</v>
          </cell>
          <cell r="E20">
            <v>0</v>
          </cell>
          <cell r="F20">
            <v>0</v>
          </cell>
        </row>
        <row r="21">
          <cell r="C21">
            <v>1605</v>
          </cell>
          <cell r="E21">
            <v>10</v>
          </cell>
          <cell r="F21">
            <v>0</v>
          </cell>
        </row>
        <row r="22">
          <cell r="C22">
            <v>1031</v>
          </cell>
          <cell r="E22">
            <v>7</v>
          </cell>
          <cell r="F22">
            <v>0</v>
          </cell>
        </row>
        <row r="23">
          <cell r="C23">
            <v>771</v>
          </cell>
          <cell r="E23">
            <v>2</v>
          </cell>
          <cell r="F23">
            <v>0</v>
          </cell>
        </row>
        <row r="24">
          <cell r="C24">
            <v>499</v>
          </cell>
          <cell r="D24">
            <v>0</v>
          </cell>
          <cell r="E24">
            <v>11</v>
          </cell>
          <cell r="F24">
            <v>0</v>
          </cell>
        </row>
      </sheetData>
      <sheetData sheetId="8"/>
      <sheetData sheetId="9">
        <row r="12">
          <cell r="C12">
            <v>258</v>
          </cell>
          <cell r="E12">
            <v>0</v>
          </cell>
          <cell r="F12">
            <v>0</v>
          </cell>
        </row>
        <row r="13">
          <cell r="C13">
            <v>475</v>
          </cell>
          <cell r="E13">
            <v>0</v>
          </cell>
          <cell r="F13">
            <v>0</v>
          </cell>
        </row>
        <row r="14">
          <cell r="C14">
            <v>276</v>
          </cell>
          <cell r="E14">
            <v>0</v>
          </cell>
          <cell r="F14">
            <v>0</v>
          </cell>
        </row>
        <row r="15">
          <cell r="C15">
            <v>844</v>
          </cell>
          <cell r="E15">
            <v>0</v>
          </cell>
          <cell r="F15">
            <v>0</v>
          </cell>
        </row>
        <row r="16">
          <cell r="C16">
            <v>86</v>
          </cell>
          <cell r="E16">
            <v>0</v>
          </cell>
          <cell r="F16">
            <v>0</v>
          </cell>
        </row>
        <row r="17">
          <cell r="C17">
            <v>275</v>
          </cell>
          <cell r="E17">
            <v>0</v>
          </cell>
          <cell r="F17">
            <v>0</v>
          </cell>
        </row>
        <row r="18">
          <cell r="C18">
            <v>72</v>
          </cell>
          <cell r="E18">
            <v>0</v>
          </cell>
          <cell r="F18">
            <v>0</v>
          </cell>
        </row>
        <row r="19">
          <cell r="C19">
            <v>739</v>
          </cell>
          <cell r="E19">
            <v>0</v>
          </cell>
          <cell r="F19">
            <v>0</v>
          </cell>
        </row>
        <row r="20">
          <cell r="C20">
            <v>714</v>
          </cell>
          <cell r="E20">
            <v>0</v>
          </cell>
          <cell r="F20">
            <v>0</v>
          </cell>
        </row>
        <row r="21">
          <cell r="C21">
            <v>423</v>
          </cell>
          <cell r="E21">
            <v>2</v>
          </cell>
          <cell r="F21">
            <v>0</v>
          </cell>
        </row>
        <row r="22">
          <cell r="C22">
            <v>329</v>
          </cell>
          <cell r="E22">
            <v>0</v>
          </cell>
          <cell r="F22">
            <v>0</v>
          </cell>
        </row>
        <row r="23">
          <cell r="C23">
            <v>267</v>
          </cell>
          <cell r="D23">
            <v>0</v>
          </cell>
          <cell r="E23">
            <v>0</v>
          </cell>
          <cell r="F23">
            <v>0</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rst-Page"/>
      <sheetName val="Contents"/>
      <sheetName val="Sheet1"/>
      <sheetName val="AT-1-Gen_Info "/>
      <sheetName val="AT-2-S1 BUDGET"/>
      <sheetName val="AT_2A_fundflow"/>
      <sheetName val="AT-3"/>
      <sheetName val="AT3A_cvrg(Insti)_PY"/>
      <sheetName val="AT3B_cvrg(Insti)_UPY "/>
      <sheetName val="AT3C_cvrg(Insti)_UPY "/>
      <sheetName val="enrolment vs availed_PY"/>
      <sheetName val="enrolment vs availed_UPY"/>
      <sheetName val="T5_PLAN_vs_PRFM"/>
      <sheetName val="T5A_PLAN_vs_PRFM "/>
      <sheetName val="T5B_PLAN_vs_PRFM  (2)"/>
      <sheetName val="T5C_Drought_PLAN_vs_PRFM "/>
      <sheetName val="T5D_Drought_PLAN_vs_PRFM  "/>
      <sheetName val="T6_FG_py_Utlsn"/>
      <sheetName val="T6A_FG_Upy_Utlsn "/>
      <sheetName val="T6B_Pay_FG_FCI_Pry"/>
      <sheetName val="T6C_Coarse_Grain"/>
      <sheetName val="T7_CC_PY_Utlsn"/>
      <sheetName val="T7ACC_UPY_Utlsn "/>
      <sheetName val="AT-8_Hon_CCH_Pry"/>
      <sheetName val="AT-8A_Hon_CCH_UPry"/>
      <sheetName val="AT9_TA"/>
      <sheetName val="AT10_MME"/>
      <sheetName val="AT10A_"/>
      <sheetName val="AT-10 B"/>
      <sheetName val="AT-10 C"/>
      <sheetName val="AT-10D"/>
      <sheetName val="AT11_KS Year wise"/>
      <sheetName val="AT11A_KS-District wise"/>
      <sheetName val="AT12_KD-New"/>
      <sheetName val="AT12A_KD-Replacement"/>
      <sheetName val="Mode of cooking"/>
      <sheetName val="AT-14"/>
      <sheetName val="AT-14 A"/>
      <sheetName val="AT-15"/>
      <sheetName val="AT-16"/>
      <sheetName val="AT_17_Coverage-RBSK "/>
      <sheetName val="AT18_Details_Community "/>
      <sheetName val="AT_19_Impl_Agency"/>
      <sheetName val="AT_20_CentralCookingagency "/>
      <sheetName val="AT-21"/>
      <sheetName val="AT-22"/>
      <sheetName val="AT-23 MIS"/>
      <sheetName val="AT-23A _AMS"/>
      <sheetName val="AT-24"/>
      <sheetName val="AT-25"/>
      <sheetName val="Sheet1 (2)"/>
      <sheetName val="AT26_NoWD"/>
      <sheetName val="AT26A_NoWD"/>
      <sheetName val="AT27_Req_FG_CA_Pry"/>
      <sheetName val="AT27A_Req_FG_CA_UPry "/>
      <sheetName val="AT27B_Req_FG_CA_NCLP"/>
      <sheetName val="AT27C_Req_FG_CA_Drought-Pry"/>
      <sheetName val="AT27D_Req_FG_CA_Drought-UPry"/>
      <sheetName val="AT_28_RqmtKitchen"/>
      <sheetName val="AT-28A_RqmtPlinthArea"/>
      <sheetName val="AT29_K_D"/>
      <sheetName val="AT-30_Coook-cum-Helper"/>
      <sheetName val="AT_32_Budget_provision "/>
    </sheetNames>
    <sheetDataSet>
      <sheetData sheetId="0"/>
      <sheetData sheetId="1"/>
      <sheetData sheetId="2"/>
      <sheetData sheetId="3"/>
      <sheetData sheetId="4"/>
      <sheetData sheetId="5"/>
      <sheetData sheetId="6"/>
      <sheetData sheetId="7">
        <row r="12">
          <cell r="C12">
            <v>593</v>
          </cell>
        </row>
      </sheetData>
      <sheetData sheetId="8"/>
      <sheetData sheetId="9">
        <row r="11">
          <cell r="C11">
            <v>257</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7">
          <cell r="A7" t="str">
            <v>State : Himachal Pradesh</v>
          </cell>
        </row>
      </sheetData>
      <sheetData sheetId="53">
        <row r="7">
          <cell r="A7" t="str">
            <v>State : Himachal Pradesh</v>
          </cell>
        </row>
      </sheetData>
      <sheetData sheetId="54"/>
      <sheetData sheetId="55"/>
      <sheetData sheetId="56"/>
      <sheetData sheetId="57"/>
      <sheetData sheetId="58"/>
      <sheetData sheetId="59">
        <row r="6">
          <cell r="A6" t="str">
            <v>State : Himachal Pradesh</v>
          </cell>
        </row>
      </sheetData>
      <sheetData sheetId="60"/>
      <sheetData sheetId="61"/>
      <sheetData sheetId="6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BreakPreview" topLeftCell="A10" zoomScaleSheetLayoutView="100" workbookViewId="0">
      <selection activeCell="C28" sqref="C28"/>
    </sheetView>
  </sheetViews>
  <sheetFormatPr defaultRowHeight="12.75" x14ac:dyDescent="0.2"/>
  <cols>
    <col min="15" max="15" width="12.42578125" customWidth="1"/>
  </cols>
  <sheetData>
    <row r="1" ht="30" customHeight="1" x14ac:dyDescent="0.2"/>
  </sheetData>
  <printOptions horizontalCentered="1"/>
  <pageMargins left="0.70866141732283472" right="0.70866141732283472" top="0.23622047244094491" bottom="0" header="0.31496062992125984" footer="0.31496062992125984"/>
  <pageSetup paperSize="9" scale="9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view="pageBreakPreview" topLeftCell="A13" zoomScaleSheetLayoutView="100" workbookViewId="0">
      <selection activeCell="N28" sqref="N28"/>
    </sheetView>
  </sheetViews>
  <sheetFormatPr defaultRowHeight="12.75" x14ac:dyDescent="0.2"/>
  <cols>
    <col min="2" max="2" width="12.85546875" customWidth="1"/>
    <col min="3" max="3" width="11.28515625" customWidth="1"/>
    <col min="5" max="5" width="9.5703125" customWidth="1"/>
    <col min="6" max="6" width="10.5703125" customWidth="1"/>
    <col min="7" max="7" width="9.28515625" customWidth="1"/>
    <col min="8" max="8" width="10.5703125" customWidth="1"/>
    <col min="9" max="9" width="9.85546875" customWidth="1"/>
    <col min="11" max="11" width="11.85546875" customWidth="1"/>
    <col min="12" max="12" width="9.42578125" customWidth="1"/>
    <col min="13" max="13" width="12" customWidth="1"/>
    <col min="14" max="14" width="14.140625" customWidth="1"/>
  </cols>
  <sheetData>
    <row r="1" spans="1:14" ht="30" customHeight="1" x14ac:dyDescent="0.2"/>
    <row r="2" spans="1:14" ht="12.75" customHeight="1" x14ac:dyDescent="0.2">
      <c r="D2" s="689"/>
      <c r="E2" s="689"/>
      <c r="F2" s="689"/>
      <c r="G2" s="689"/>
      <c r="H2" s="689"/>
      <c r="I2" s="689"/>
      <c r="J2" s="689"/>
      <c r="M2" s="101" t="s">
        <v>262</v>
      </c>
    </row>
    <row r="3" spans="1:14" ht="15" x14ac:dyDescent="0.2">
      <c r="A3" s="782" t="s">
        <v>0</v>
      </c>
      <c r="B3" s="782"/>
      <c r="C3" s="782"/>
      <c r="D3" s="782"/>
      <c r="E3" s="782"/>
      <c r="F3" s="782"/>
      <c r="G3" s="782"/>
      <c r="H3" s="782"/>
      <c r="I3" s="782"/>
      <c r="J3" s="782"/>
      <c r="K3" s="782"/>
      <c r="L3" s="782"/>
      <c r="M3" s="782"/>
      <c r="N3" s="782"/>
    </row>
    <row r="4" spans="1:14" ht="20.25" x14ac:dyDescent="0.3">
      <c r="A4" s="687" t="s">
        <v>655</v>
      </c>
      <c r="B4" s="687"/>
      <c r="C4" s="687"/>
      <c r="D4" s="687"/>
      <c r="E4" s="687"/>
      <c r="F4" s="687"/>
      <c r="G4" s="687"/>
      <c r="H4" s="687"/>
      <c r="I4" s="687"/>
      <c r="J4" s="687"/>
      <c r="K4" s="687"/>
      <c r="L4" s="687"/>
      <c r="M4" s="687"/>
      <c r="N4" s="687"/>
    </row>
    <row r="5" spans="1:14" ht="11.25" customHeight="1" x14ac:dyDescent="0.2"/>
    <row r="6" spans="1:14" ht="15.75" x14ac:dyDescent="0.25">
      <c r="A6" s="688" t="s">
        <v>662</v>
      </c>
      <c r="B6" s="688"/>
      <c r="C6" s="688"/>
      <c r="D6" s="688"/>
      <c r="E6" s="688"/>
      <c r="F6" s="688"/>
      <c r="G6" s="688"/>
      <c r="H6" s="688"/>
      <c r="I6" s="688"/>
      <c r="J6" s="688"/>
      <c r="K6" s="688"/>
      <c r="L6" s="688"/>
      <c r="M6" s="688"/>
      <c r="N6" s="688"/>
    </row>
    <row r="8" spans="1:14" x14ac:dyDescent="0.2">
      <c r="A8" s="35" t="s">
        <v>896</v>
      </c>
      <c r="B8" s="35"/>
      <c r="C8" s="15"/>
      <c r="L8" s="775" t="s">
        <v>916</v>
      </c>
      <c r="M8" s="775"/>
      <c r="N8" s="775"/>
    </row>
    <row r="9" spans="1:14" s="408" customFormat="1" ht="60.75" customHeight="1" x14ac:dyDescent="0.2">
      <c r="A9" s="779" t="s">
        <v>2</v>
      </c>
      <c r="B9" s="779" t="s">
        <v>3</v>
      </c>
      <c r="C9" s="690" t="s">
        <v>4</v>
      </c>
      <c r="D9" s="690"/>
      <c r="E9" s="690"/>
      <c r="F9" s="783"/>
      <c r="G9" s="783"/>
      <c r="H9" s="690" t="s">
        <v>100</v>
      </c>
      <c r="I9" s="690"/>
      <c r="J9" s="690"/>
      <c r="K9" s="690"/>
      <c r="L9" s="690"/>
      <c r="M9" s="779" t="s">
        <v>135</v>
      </c>
      <c r="N9" s="656" t="s">
        <v>136</v>
      </c>
    </row>
    <row r="10" spans="1:14" ht="38.25" x14ac:dyDescent="0.2">
      <c r="A10" s="780"/>
      <c r="B10" s="780"/>
      <c r="C10" s="5" t="s">
        <v>5</v>
      </c>
      <c r="D10" s="5" t="s">
        <v>6</v>
      </c>
      <c r="E10" s="5" t="s">
        <v>366</v>
      </c>
      <c r="F10" s="5" t="s">
        <v>98</v>
      </c>
      <c r="G10" s="5" t="s">
        <v>118</v>
      </c>
      <c r="H10" s="5" t="s">
        <v>5</v>
      </c>
      <c r="I10" s="5" t="s">
        <v>6</v>
      </c>
      <c r="J10" s="5" t="s">
        <v>366</v>
      </c>
      <c r="K10" s="7" t="s">
        <v>98</v>
      </c>
      <c r="L10" s="7" t="s">
        <v>119</v>
      </c>
      <c r="M10" s="780"/>
      <c r="N10" s="656"/>
    </row>
    <row r="11" spans="1:14" s="15" customFormat="1" x14ac:dyDescent="0.2">
      <c r="A11" s="5">
        <v>1</v>
      </c>
      <c r="B11" s="5">
        <v>2</v>
      </c>
      <c r="C11" s="5">
        <v>3</v>
      </c>
      <c r="D11" s="5">
        <v>4</v>
      </c>
      <c r="E11" s="5">
        <v>5</v>
      </c>
      <c r="F11" s="5">
        <v>6</v>
      </c>
      <c r="G11" s="5">
        <v>7</v>
      </c>
      <c r="H11" s="5">
        <v>8</v>
      </c>
      <c r="I11" s="5">
        <v>9</v>
      </c>
      <c r="J11" s="5">
        <v>10</v>
      </c>
      <c r="K11" s="3">
        <v>11</v>
      </c>
      <c r="L11" s="109">
        <v>12</v>
      </c>
      <c r="M11" s="109">
        <v>13</v>
      </c>
      <c r="N11" s="3">
        <v>14</v>
      </c>
    </row>
    <row r="12" spans="1:14" x14ac:dyDescent="0.2">
      <c r="A12" s="8">
        <v>1</v>
      </c>
      <c r="B12" s="19" t="s">
        <v>830</v>
      </c>
      <c r="C12" s="9">
        <v>258</v>
      </c>
      <c r="D12" s="9">
        <v>0</v>
      </c>
      <c r="E12" s="9">
        <v>0</v>
      </c>
      <c r="F12" s="9">
        <v>0</v>
      </c>
      <c r="G12" s="9">
        <f>C12+D12+E12+F12</f>
        <v>258</v>
      </c>
      <c r="H12" s="9">
        <f>C12</f>
        <v>258</v>
      </c>
      <c r="I12" s="9">
        <f>D12</f>
        <v>0</v>
      </c>
      <c r="J12" s="9">
        <f>E12</f>
        <v>0</v>
      </c>
      <c r="K12" s="9">
        <f>F12</f>
        <v>0</v>
      </c>
      <c r="L12" s="10">
        <v>258</v>
      </c>
      <c r="M12" s="9">
        <f>G12-L12</f>
        <v>0</v>
      </c>
      <c r="N12" s="9"/>
    </row>
    <row r="13" spans="1:14" x14ac:dyDescent="0.2">
      <c r="A13" s="8">
        <v>2</v>
      </c>
      <c r="B13" s="19" t="s">
        <v>831</v>
      </c>
      <c r="C13" s="9">
        <v>475</v>
      </c>
      <c r="D13" s="9">
        <v>0</v>
      </c>
      <c r="E13" s="9">
        <v>0</v>
      </c>
      <c r="F13" s="9">
        <v>0</v>
      </c>
      <c r="G13" s="9">
        <f t="shared" ref="G13:G23" si="0">C13+D13+E13+F13</f>
        <v>475</v>
      </c>
      <c r="H13" s="9">
        <f t="shared" ref="H13:H23" si="1">C13</f>
        <v>475</v>
      </c>
      <c r="I13" s="9">
        <f t="shared" ref="I13:I23" si="2">D13</f>
        <v>0</v>
      </c>
      <c r="J13" s="9">
        <f t="shared" ref="J13:J23" si="3">E13</f>
        <v>0</v>
      </c>
      <c r="K13" s="9">
        <f t="shared" ref="K13:K23" si="4">F13</f>
        <v>0</v>
      </c>
      <c r="L13" s="10">
        <v>475</v>
      </c>
      <c r="M13" s="9">
        <f t="shared" ref="M13:M23" si="5">G13-L13</f>
        <v>0</v>
      </c>
      <c r="N13" s="9"/>
    </row>
    <row r="14" spans="1:14" x14ac:dyDescent="0.2">
      <c r="A14" s="8">
        <v>3</v>
      </c>
      <c r="B14" s="19" t="s">
        <v>832</v>
      </c>
      <c r="C14" s="9">
        <v>276</v>
      </c>
      <c r="D14" s="9">
        <v>0</v>
      </c>
      <c r="E14" s="9">
        <v>0</v>
      </c>
      <c r="F14" s="9">
        <v>0</v>
      </c>
      <c r="G14" s="9">
        <f t="shared" si="0"/>
        <v>276</v>
      </c>
      <c r="H14" s="9">
        <f t="shared" si="1"/>
        <v>276</v>
      </c>
      <c r="I14" s="9">
        <f t="shared" si="2"/>
        <v>0</v>
      </c>
      <c r="J14" s="9">
        <f t="shared" si="3"/>
        <v>0</v>
      </c>
      <c r="K14" s="9">
        <f t="shared" si="4"/>
        <v>0</v>
      </c>
      <c r="L14" s="10">
        <v>276</v>
      </c>
      <c r="M14" s="9">
        <f t="shared" si="5"/>
        <v>0</v>
      </c>
      <c r="N14" s="9"/>
    </row>
    <row r="15" spans="1:14" x14ac:dyDescent="0.2">
      <c r="A15" s="8">
        <v>4</v>
      </c>
      <c r="B15" s="19" t="s">
        <v>833</v>
      </c>
      <c r="C15" s="9">
        <v>844</v>
      </c>
      <c r="D15" s="9">
        <v>0</v>
      </c>
      <c r="E15" s="9">
        <v>0</v>
      </c>
      <c r="F15" s="9">
        <v>0</v>
      </c>
      <c r="G15" s="9">
        <f t="shared" si="0"/>
        <v>844</v>
      </c>
      <c r="H15" s="9">
        <f t="shared" si="1"/>
        <v>844</v>
      </c>
      <c r="I15" s="9">
        <f t="shared" si="2"/>
        <v>0</v>
      </c>
      <c r="J15" s="9">
        <f t="shared" si="3"/>
        <v>0</v>
      </c>
      <c r="K15" s="9">
        <f t="shared" si="4"/>
        <v>0</v>
      </c>
      <c r="L15" s="10">
        <v>844</v>
      </c>
      <c r="M15" s="9">
        <f t="shared" si="5"/>
        <v>0</v>
      </c>
      <c r="N15" s="9"/>
    </row>
    <row r="16" spans="1:14" x14ac:dyDescent="0.2">
      <c r="A16" s="8">
        <v>5</v>
      </c>
      <c r="B16" s="19" t="s">
        <v>834</v>
      </c>
      <c r="C16" s="9">
        <v>86</v>
      </c>
      <c r="D16" s="9">
        <v>0</v>
      </c>
      <c r="E16" s="9">
        <v>0</v>
      </c>
      <c r="F16" s="9">
        <v>0</v>
      </c>
      <c r="G16" s="9">
        <f t="shared" si="0"/>
        <v>86</v>
      </c>
      <c r="H16" s="9">
        <f t="shared" si="1"/>
        <v>86</v>
      </c>
      <c r="I16" s="9">
        <f t="shared" si="2"/>
        <v>0</v>
      </c>
      <c r="J16" s="9">
        <f t="shared" si="3"/>
        <v>0</v>
      </c>
      <c r="K16" s="9">
        <f t="shared" si="4"/>
        <v>0</v>
      </c>
      <c r="L16" s="10">
        <v>86</v>
      </c>
      <c r="M16" s="9">
        <f t="shared" si="5"/>
        <v>0</v>
      </c>
      <c r="N16" s="9"/>
    </row>
    <row r="17" spans="1:14" x14ac:dyDescent="0.2">
      <c r="A17" s="8">
        <v>6</v>
      </c>
      <c r="B17" s="19" t="s">
        <v>835</v>
      </c>
      <c r="C17" s="9">
        <v>275</v>
      </c>
      <c r="D17" s="9">
        <v>0</v>
      </c>
      <c r="E17" s="9">
        <v>0</v>
      </c>
      <c r="F17" s="9">
        <v>0</v>
      </c>
      <c r="G17" s="9">
        <f t="shared" si="0"/>
        <v>275</v>
      </c>
      <c r="H17" s="9">
        <f t="shared" si="1"/>
        <v>275</v>
      </c>
      <c r="I17" s="9">
        <f t="shared" si="2"/>
        <v>0</v>
      </c>
      <c r="J17" s="9">
        <f t="shared" si="3"/>
        <v>0</v>
      </c>
      <c r="K17" s="9">
        <f t="shared" si="4"/>
        <v>0</v>
      </c>
      <c r="L17" s="10">
        <v>275</v>
      </c>
      <c r="M17" s="9">
        <f t="shared" si="5"/>
        <v>0</v>
      </c>
      <c r="N17" s="9"/>
    </row>
    <row r="18" spans="1:14" x14ac:dyDescent="0.2">
      <c r="A18" s="8">
        <v>7</v>
      </c>
      <c r="B18" s="19" t="s">
        <v>836</v>
      </c>
      <c r="C18" s="9">
        <v>72</v>
      </c>
      <c r="D18" s="9">
        <v>0</v>
      </c>
      <c r="E18" s="9">
        <v>0</v>
      </c>
      <c r="F18" s="9">
        <v>0</v>
      </c>
      <c r="G18" s="9">
        <f t="shared" si="0"/>
        <v>72</v>
      </c>
      <c r="H18" s="9">
        <f t="shared" si="1"/>
        <v>72</v>
      </c>
      <c r="I18" s="9">
        <f t="shared" si="2"/>
        <v>0</v>
      </c>
      <c r="J18" s="9">
        <f t="shared" si="3"/>
        <v>0</v>
      </c>
      <c r="K18" s="9">
        <f t="shared" si="4"/>
        <v>0</v>
      </c>
      <c r="L18" s="10">
        <v>72</v>
      </c>
      <c r="M18" s="9">
        <f t="shared" si="5"/>
        <v>0</v>
      </c>
      <c r="N18" s="9"/>
    </row>
    <row r="19" spans="1:14" x14ac:dyDescent="0.2">
      <c r="A19" s="8">
        <v>8</v>
      </c>
      <c r="B19" s="19" t="s">
        <v>837</v>
      </c>
      <c r="C19" s="9">
        <v>739</v>
      </c>
      <c r="D19" s="9">
        <v>0</v>
      </c>
      <c r="E19" s="9">
        <v>0</v>
      </c>
      <c r="F19" s="9">
        <v>0</v>
      </c>
      <c r="G19" s="9">
        <f t="shared" si="0"/>
        <v>739</v>
      </c>
      <c r="H19" s="9">
        <f t="shared" si="1"/>
        <v>739</v>
      </c>
      <c r="I19" s="9">
        <f t="shared" si="2"/>
        <v>0</v>
      </c>
      <c r="J19" s="9">
        <f t="shared" si="3"/>
        <v>0</v>
      </c>
      <c r="K19" s="9">
        <f t="shared" si="4"/>
        <v>0</v>
      </c>
      <c r="L19" s="10">
        <v>739</v>
      </c>
      <c r="M19" s="9">
        <f t="shared" si="5"/>
        <v>0</v>
      </c>
      <c r="N19" s="9"/>
    </row>
    <row r="20" spans="1:14" x14ac:dyDescent="0.2">
      <c r="A20" s="8">
        <v>9</v>
      </c>
      <c r="B20" s="19" t="s">
        <v>838</v>
      </c>
      <c r="C20" s="9">
        <v>714</v>
      </c>
      <c r="D20" s="9">
        <v>0</v>
      </c>
      <c r="E20" s="9">
        <v>0</v>
      </c>
      <c r="F20" s="9">
        <v>0</v>
      </c>
      <c r="G20" s="9">
        <f t="shared" si="0"/>
        <v>714</v>
      </c>
      <c r="H20" s="9">
        <f t="shared" si="1"/>
        <v>714</v>
      </c>
      <c r="I20" s="9">
        <f t="shared" si="2"/>
        <v>0</v>
      </c>
      <c r="J20" s="9">
        <f t="shared" si="3"/>
        <v>0</v>
      </c>
      <c r="K20" s="9">
        <f t="shared" si="4"/>
        <v>0</v>
      </c>
      <c r="L20" s="10">
        <v>714</v>
      </c>
      <c r="M20" s="9">
        <f t="shared" si="5"/>
        <v>0</v>
      </c>
      <c r="N20" s="9"/>
    </row>
    <row r="21" spans="1:14" x14ac:dyDescent="0.2">
      <c r="A21" s="8">
        <v>10</v>
      </c>
      <c r="B21" s="19" t="s">
        <v>839</v>
      </c>
      <c r="C21" s="9">
        <v>423</v>
      </c>
      <c r="D21" s="9">
        <v>0</v>
      </c>
      <c r="E21" s="9">
        <v>2</v>
      </c>
      <c r="F21" s="9">
        <v>0</v>
      </c>
      <c r="G21" s="9">
        <f t="shared" si="0"/>
        <v>425</v>
      </c>
      <c r="H21" s="9">
        <f t="shared" si="1"/>
        <v>423</v>
      </c>
      <c r="I21" s="9">
        <f t="shared" si="2"/>
        <v>0</v>
      </c>
      <c r="J21" s="9">
        <f t="shared" si="3"/>
        <v>2</v>
      </c>
      <c r="K21" s="9">
        <f t="shared" si="4"/>
        <v>0</v>
      </c>
      <c r="L21" s="10">
        <v>425</v>
      </c>
      <c r="M21" s="9">
        <f t="shared" si="5"/>
        <v>0</v>
      </c>
      <c r="N21" s="9"/>
    </row>
    <row r="22" spans="1:14" x14ac:dyDescent="0.2">
      <c r="A22" s="8">
        <v>11</v>
      </c>
      <c r="B22" s="19" t="s">
        <v>840</v>
      </c>
      <c r="C22" s="9">
        <v>329</v>
      </c>
      <c r="D22" s="9">
        <v>0</v>
      </c>
      <c r="E22" s="9">
        <v>0</v>
      </c>
      <c r="F22" s="9">
        <v>0</v>
      </c>
      <c r="G22" s="9">
        <f t="shared" si="0"/>
        <v>329</v>
      </c>
      <c r="H22" s="9">
        <f t="shared" si="1"/>
        <v>329</v>
      </c>
      <c r="I22" s="9">
        <f t="shared" si="2"/>
        <v>0</v>
      </c>
      <c r="J22" s="9">
        <f t="shared" si="3"/>
        <v>0</v>
      </c>
      <c r="K22" s="9">
        <f t="shared" si="4"/>
        <v>0</v>
      </c>
      <c r="L22" s="10">
        <v>329</v>
      </c>
      <c r="M22" s="9">
        <f t="shared" si="5"/>
        <v>0</v>
      </c>
      <c r="N22" s="9"/>
    </row>
    <row r="23" spans="1:14" x14ac:dyDescent="0.2">
      <c r="A23" s="8">
        <v>12</v>
      </c>
      <c r="B23" s="19" t="s">
        <v>841</v>
      </c>
      <c r="C23" s="9">
        <v>267</v>
      </c>
      <c r="D23" s="9">
        <v>0</v>
      </c>
      <c r="E23" s="9">
        <v>0</v>
      </c>
      <c r="F23" s="9">
        <v>0</v>
      </c>
      <c r="G23" s="9">
        <f t="shared" si="0"/>
        <v>267</v>
      </c>
      <c r="H23" s="9">
        <f t="shared" si="1"/>
        <v>267</v>
      </c>
      <c r="I23" s="9">
        <f t="shared" si="2"/>
        <v>0</v>
      </c>
      <c r="J23" s="9">
        <f t="shared" si="3"/>
        <v>0</v>
      </c>
      <c r="K23" s="9">
        <f t="shared" si="4"/>
        <v>0</v>
      </c>
      <c r="L23" s="10">
        <v>267</v>
      </c>
      <c r="M23" s="9">
        <f t="shared" si="5"/>
        <v>0</v>
      </c>
      <c r="N23" s="9"/>
    </row>
    <row r="24" spans="1:14" s="15" customFormat="1" ht="20.100000000000001" customHeight="1" x14ac:dyDescent="0.2">
      <c r="A24" s="29"/>
      <c r="B24" s="29" t="s">
        <v>17</v>
      </c>
      <c r="C24" s="397">
        <f>SUM(C12:C23)</f>
        <v>4758</v>
      </c>
      <c r="D24" s="397">
        <f t="shared" ref="D24:M24" si="6">SUM(D12:D23)</f>
        <v>0</v>
      </c>
      <c r="E24" s="397">
        <f t="shared" si="6"/>
        <v>2</v>
      </c>
      <c r="F24" s="397">
        <f t="shared" si="6"/>
        <v>0</v>
      </c>
      <c r="G24" s="397">
        <f t="shared" si="6"/>
        <v>4760</v>
      </c>
      <c r="H24" s="397">
        <f t="shared" si="6"/>
        <v>4758</v>
      </c>
      <c r="I24" s="397">
        <f t="shared" si="6"/>
        <v>0</v>
      </c>
      <c r="J24" s="397">
        <f t="shared" si="6"/>
        <v>2</v>
      </c>
      <c r="K24" s="397">
        <f t="shared" si="6"/>
        <v>0</v>
      </c>
      <c r="L24" s="397">
        <f t="shared" si="6"/>
        <v>4760</v>
      </c>
      <c r="M24" s="397">
        <f t="shared" si="6"/>
        <v>0</v>
      </c>
      <c r="N24" s="29"/>
    </row>
    <row r="25" spans="1:14" x14ac:dyDescent="0.2">
      <c r="A25" s="12"/>
      <c r="B25" s="13"/>
      <c r="C25" s="13"/>
      <c r="D25" s="13"/>
      <c r="E25" s="13"/>
      <c r="F25" s="13"/>
      <c r="G25" s="13"/>
      <c r="H25" s="13"/>
      <c r="I25" s="13"/>
      <c r="J25" s="13"/>
      <c r="K25" s="13"/>
      <c r="L25" s="13"/>
      <c r="M25" s="13"/>
      <c r="N25" s="13"/>
    </row>
    <row r="26" spans="1:14" x14ac:dyDescent="0.2">
      <c r="A26" s="11" t="s">
        <v>8</v>
      </c>
    </row>
    <row r="27" spans="1:14" x14ac:dyDescent="0.2">
      <c r="A27" t="s">
        <v>9</v>
      </c>
    </row>
    <row r="28" spans="1:14" x14ac:dyDescent="0.2">
      <c r="A28" t="s">
        <v>10</v>
      </c>
      <c r="K28" s="12" t="s">
        <v>11</v>
      </c>
      <c r="L28" s="12" t="s">
        <v>11</v>
      </c>
      <c r="M28" s="12"/>
      <c r="N28" s="12" t="s">
        <v>11</v>
      </c>
    </row>
    <row r="29" spans="1:14" x14ac:dyDescent="0.2">
      <c r="A29" s="16" t="s">
        <v>440</v>
      </c>
      <c r="J29" s="12"/>
      <c r="K29" s="12"/>
      <c r="L29" s="12"/>
    </row>
    <row r="30" spans="1:14" x14ac:dyDescent="0.2">
      <c r="C30" s="16" t="s">
        <v>441</v>
      </c>
      <c r="E30" s="13"/>
      <c r="F30" s="13"/>
      <c r="G30" s="13"/>
      <c r="H30" s="13"/>
      <c r="I30" s="13"/>
      <c r="J30" s="13"/>
      <c r="K30" s="13"/>
      <c r="L30" s="13"/>
      <c r="M30" s="13"/>
    </row>
    <row r="31" spans="1:14" x14ac:dyDescent="0.2">
      <c r="E31" s="13"/>
      <c r="F31" s="13"/>
      <c r="G31" s="13"/>
      <c r="H31" s="13"/>
      <c r="I31" s="13"/>
      <c r="J31" s="13"/>
      <c r="K31" s="13"/>
      <c r="L31" s="13"/>
      <c r="M31" s="13"/>
      <c r="N31" s="13"/>
    </row>
    <row r="32" spans="1:14" x14ac:dyDescent="0.2">
      <c r="A32" s="778"/>
      <c r="B32" s="778"/>
      <c r="C32" s="778"/>
      <c r="D32" s="778"/>
      <c r="E32" s="778"/>
      <c r="F32" s="778"/>
      <c r="G32" s="778"/>
      <c r="H32" s="778"/>
      <c r="I32" s="778"/>
      <c r="J32" s="778"/>
      <c r="K32" s="778"/>
      <c r="L32" s="778"/>
      <c r="M32" s="778"/>
      <c r="N32" s="778"/>
    </row>
    <row r="35" spans="1:14" x14ac:dyDescent="0.2">
      <c r="A35" s="15" t="s">
        <v>933</v>
      </c>
      <c r="K35" s="680" t="s">
        <v>827</v>
      </c>
      <c r="L35" s="680"/>
      <c r="M35" s="680"/>
      <c r="N35" s="312"/>
    </row>
    <row r="36" spans="1:14" x14ac:dyDescent="0.2">
      <c r="K36" s="680" t="s">
        <v>824</v>
      </c>
      <c r="L36" s="680"/>
      <c r="M36" s="680"/>
      <c r="N36" s="311"/>
    </row>
    <row r="37" spans="1:14" x14ac:dyDescent="0.2">
      <c r="K37" s="680" t="s">
        <v>825</v>
      </c>
      <c r="L37" s="680"/>
      <c r="M37" s="680"/>
      <c r="N37" s="680"/>
    </row>
    <row r="38" spans="1:14" x14ac:dyDescent="0.2">
      <c r="K38" s="662" t="s">
        <v>82</v>
      </c>
      <c r="L38" s="662"/>
      <c r="M38" s="662"/>
      <c r="N38" s="662"/>
    </row>
  </sheetData>
  <mergeCells count="16">
    <mergeCell ref="K35:M35"/>
    <mergeCell ref="K36:M36"/>
    <mergeCell ref="K37:N37"/>
    <mergeCell ref="K38:N38"/>
    <mergeCell ref="A32:N32"/>
    <mergeCell ref="N9:N10"/>
    <mergeCell ref="A9:A10"/>
    <mergeCell ref="B9:B10"/>
    <mergeCell ref="C9:G9"/>
    <mergeCell ref="H9:L9"/>
    <mergeCell ref="M9:M10"/>
    <mergeCell ref="D2:J2"/>
    <mergeCell ref="A3:N3"/>
    <mergeCell ref="A4:N4"/>
    <mergeCell ref="A6:N6"/>
    <mergeCell ref="L8:N8"/>
  </mergeCells>
  <phoneticPr fontId="0" type="noConversion"/>
  <printOptions horizontalCentered="1"/>
  <pageMargins left="0.70866141732283472" right="0.70866141732283472" top="0.23622047244094491" bottom="0" header="0.31496062992125984" footer="0.31496062992125984"/>
  <pageSetup paperSize="9" scale="8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6"/>
  <sheetViews>
    <sheetView view="pageBreakPreview" topLeftCell="A4" zoomScaleSheetLayoutView="100" workbookViewId="0">
      <selection activeCell="D26" sqref="D26"/>
    </sheetView>
  </sheetViews>
  <sheetFormatPr defaultColWidth="9.140625" defaultRowHeight="12.75" x14ac:dyDescent="0.2"/>
  <cols>
    <col min="1" max="1" width="7.140625" style="16" customWidth="1"/>
    <col min="2" max="2" width="13.42578125" style="16" customWidth="1"/>
    <col min="3" max="3" width="10.28515625" style="16" customWidth="1"/>
    <col min="4" max="4" width="9.28515625" style="16" customWidth="1"/>
    <col min="5" max="5" width="9.140625" style="16"/>
    <col min="6" max="6" width="9.85546875" style="16" customWidth="1"/>
    <col min="7" max="7" width="11.7109375" style="16" customWidth="1"/>
    <col min="8" max="8" width="11" style="16" customWidth="1"/>
    <col min="9" max="9" width="9.7109375" style="16" customWidth="1"/>
    <col min="10" max="10" width="9.5703125" style="16" customWidth="1"/>
    <col min="11" max="11" width="11.7109375" style="16" customWidth="1"/>
    <col min="12" max="12" width="10.7109375" style="16" customWidth="1"/>
    <col min="13" max="13" width="10.5703125" style="16" customWidth="1"/>
    <col min="14" max="14" width="11.28515625" style="16" customWidth="1"/>
    <col min="15" max="15" width="13" style="16" customWidth="1"/>
    <col min="16" max="16" width="10.5703125" style="16" customWidth="1"/>
    <col min="17" max="17" width="11" style="16" customWidth="1"/>
    <col min="18" max="16384" width="9.140625" style="16"/>
  </cols>
  <sheetData>
    <row r="1" spans="1:18" s="540" customFormat="1" ht="30" customHeight="1" x14ac:dyDescent="0.2"/>
    <row r="2" spans="1:18" customFormat="1" ht="12.75" customHeight="1" x14ac:dyDescent="0.2">
      <c r="D2" s="16"/>
      <c r="E2" s="16"/>
      <c r="F2" s="16"/>
      <c r="G2" s="16"/>
      <c r="H2" s="16"/>
      <c r="I2" s="16"/>
      <c r="J2" s="16"/>
      <c r="K2" s="16"/>
      <c r="L2" s="16"/>
      <c r="M2" s="16"/>
      <c r="N2" s="16"/>
      <c r="O2" s="685" t="s">
        <v>58</v>
      </c>
      <c r="P2" s="685"/>
      <c r="Q2" s="685"/>
    </row>
    <row r="3" spans="1:18" customFormat="1" ht="15" x14ac:dyDescent="0.2">
      <c r="A3" s="782" t="s">
        <v>0</v>
      </c>
      <c r="B3" s="782"/>
      <c r="C3" s="782"/>
      <c r="D3" s="782"/>
      <c r="E3" s="782"/>
      <c r="F3" s="782"/>
      <c r="G3" s="782"/>
      <c r="H3" s="782"/>
      <c r="I3" s="782"/>
      <c r="J3" s="782"/>
      <c r="K3" s="782"/>
      <c r="L3" s="782"/>
      <c r="M3" s="44"/>
      <c r="N3" s="44"/>
      <c r="O3" s="44"/>
      <c r="P3" s="44"/>
    </row>
    <row r="4" spans="1:18" customFormat="1" ht="20.25" x14ac:dyDescent="0.3">
      <c r="A4" s="687" t="s">
        <v>655</v>
      </c>
      <c r="B4" s="687"/>
      <c r="C4" s="687"/>
      <c r="D4" s="687"/>
      <c r="E4" s="687"/>
      <c r="F4" s="687"/>
      <c r="G4" s="687"/>
      <c r="H4" s="687"/>
      <c r="I4" s="687"/>
      <c r="J4" s="687"/>
      <c r="K4" s="687"/>
      <c r="L4" s="687"/>
      <c r="M4" s="43"/>
      <c r="N4" s="43"/>
      <c r="O4" s="43"/>
      <c r="P4" s="43"/>
    </row>
    <row r="5" spans="1:18" customFormat="1" ht="11.25" customHeight="1" x14ac:dyDescent="0.2"/>
    <row r="6" spans="1:18" customFormat="1" ht="15.75" customHeight="1" x14ac:dyDescent="0.25">
      <c r="A6" s="785" t="s">
        <v>663</v>
      </c>
      <c r="B6" s="785"/>
      <c r="C6" s="785"/>
      <c r="D6" s="785"/>
      <c r="E6" s="785"/>
      <c r="F6" s="785"/>
      <c r="G6" s="785"/>
      <c r="H6" s="785"/>
      <c r="I6" s="785"/>
      <c r="J6" s="785"/>
      <c r="K6" s="785"/>
      <c r="L6" s="785"/>
      <c r="M6" s="785"/>
      <c r="N6" s="785"/>
      <c r="O6" s="785"/>
      <c r="P6" s="16"/>
    </row>
    <row r="8" spans="1:18" ht="17.45" customHeight="1" x14ac:dyDescent="0.2">
      <c r="A8" s="35" t="s">
        <v>896</v>
      </c>
      <c r="B8" s="35"/>
      <c r="C8" s="15"/>
      <c r="N8" s="99" t="s">
        <v>11</v>
      </c>
      <c r="O8" s="775" t="s">
        <v>916</v>
      </c>
      <c r="P8" s="775"/>
      <c r="Q8" s="775"/>
    </row>
    <row r="9" spans="1:18" s="523" customFormat="1" ht="24" customHeight="1" x14ac:dyDescent="0.2">
      <c r="A9" s="656" t="s">
        <v>2</v>
      </c>
      <c r="B9" s="656" t="s">
        <v>3</v>
      </c>
      <c r="C9" s="690" t="s">
        <v>664</v>
      </c>
      <c r="D9" s="690"/>
      <c r="E9" s="690"/>
      <c r="F9" s="690"/>
      <c r="G9" s="690"/>
      <c r="H9" s="784" t="s">
        <v>702</v>
      </c>
      <c r="I9" s="690"/>
      <c r="J9" s="690"/>
      <c r="K9" s="690"/>
      <c r="L9" s="690"/>
      <c r="M9" s="656" t="s">
        <v>110</v>
      </c>
      <c r="N9" s="656"/>
      <c r="O9" s="656"/>
      <c r="P9" s="656"/>
      <c r="Q9" s="656"/>
    </row>
    <row r="10" spans="1:18" s="15" customFormat="1" ht="60" customHeight="1" x14ac:dyDescent="0.2">
      <c r="A10" s="656"/>
      <c r="B10" s="656"/>
      <c r="C10" s="5" t="s">
        <v>215</v>
      </c>
      <c r="D10" s="5" t="s">
        <v>216</v>
      </c>
      <c r="E10" s="5" t="s">
        <v>366</v>
      </c>
      <c r="F10" s="5" t="s">
        <v>223</v>
      </c>
      <c r="G10" s="5" t="s">
        <v>118</v>
      </c>
      <c r="H10" s="100" t="s">
        <v>215</v>
      </c>
      <c r="I10" s="5" t="s">
        <v>216</v>
      </c>
      <c r="J10" s="5" t="s">
        <v>366</v>
      </c>
      <c r="K10" s="7" t="s">
        <v>223</v>
      </c>
      <c r="L10" s="5" t="s">
        <v>369</v>
      </c>
      <c r="M10" s="544" t="s">
        <v>215</v>
      </c>
      <c r="N10" s="544" t="s">
        <v>216</v>
      </c>
      <c r="O10" s="544" t="s">
        <v>366</v>
      </c>
      <c r="P10" s="544" t="s">
        <v>223</v>
      </c>
      <c r="Q10" s="544" t="s">
        <v>120</v>
      </c>
    </row>
    <row r="11" spans="1:18" s="64" customFormat="1" x14ac:dyDescent="0.2">
      <c r="A11" s="63">
        <v>1</v>
      </c>
      <c r="B11" s="63">
        <v>2</v>
      </c>
      <c r="C11" s="63">
        <v>3</v>
      </c>
      <c r="D11" s="63">
        <v>4</v>
      </c>
      <c r="E11" s="63">
        <v>5</v>
      </c>
      <c r="F11" s="63">
        <v>6</v>
      </c>
      <c r="G11" s="63">
        <v>7</v>
      </c>
      <c r="H11" s="63">
        <v>8</v>
      </c>
      <c r="I11" s="63">
        <v>9</v>
      </c>
      <c r="J11" s="63">
        <v>10</v>
      </c>
      <c r="K11" s="63">
        <v>11</v>
      </c>
      <c r="L11" s="63">
        <v>12</v>
      </c>
      <c r="M11" s="63">
        <v>13</v>
      </c>
      <c r="N11" s="63">
        <v>14</v>
      </c>
      <c r="O11" s="63">
        <v>15</v>
      </c>
      <c r="P11" s="63">
        <v>16</v>
      </c>
      <c r="Q11" s="63">
        <v>17</v>
      </c>
    </row>
    <row r="12" spans="1:18" x14ac:dyDescent="0.2">
      <c r="A12" s="8">
        <v>1</v>
      </c>
      <c r="B12" s="19" t="s">
        <v>830</v>
      </c>
      <c r="C12" s="9">
        <v>15762</v>
      </c>
      <c r="D12" s="9">
        <v>0</v>
      </c>
      <c r="E12" s="9">
        <v>0</v>
      </c>
      <c r="F12" s="9">
        <v>0</v>
      </c>
      <c r="G12" s="9">
        <f>C12+D12+E12+F12</f>
        <v>15762</v>
      </c>
      <c r="H12" s="340">
        <v>15120.004184100419</v>
      </c>
      <c r="I12" s="335">
        <v>0</v>
      </c>
      <c r="J12" s="335">
        <v>0</v>
      </c>
      <c r="K12" s="335">
        <v>0</v>
      </c>
      <c r="L12" s="335">
        <f>H12+I12+J12+K12</f>
        <v>15120.004184100419</v>
      </c>
      <c r="M12" s="19">
        <v>3613681</v>
      </c>
      <c r="N12" s="19">
        <v>0</v>
      </c>
      <c r="O12" s="19">
        <v>0</v>
      </c>
      <c r="P12" s="19">
        <v>0</v>
      </c>
      <c r="Q12" s="19">
        <f>M12+N12+O12+P12</f>
        <v>3613681</v>
      </c>
      <c r="R12" s="540"/>
    </row>
    <row r="13" spans="1:18" x14ac:dyDescent="0.2">
      <c r="A13" s="8">
        <v>2</v>
      </c>
      <c r="B13" s="19" t="s">
        <v>831</v>
      </c>
      <c r="C13" s="9">
        <v>37170</v>
      </c>
      <c r="D13" s="9">
        <v>0</v>
      </c>
      <c r="E13" s="9">
        <v>28</v>
      </c>
      <c r="F13" s="9">
        <v>0</v>
      </c>
      <c r="G13" s="9">
        <f t="shared" ref="G13:G23" si="0">C13+D13+E13+F13</f>
        <v>37198</v>
      </c>
      <c r="H13" s="340">
        <v>34946.257383966244</v>
      </c>
      <c r="I13" s="335">
        <v>0</v>
      </c>
      <c r="J13" s="335">
        <v>26.514767932489452</v>
      </c>
      <c r="K13" s="335">
        <v>0</v>
      </c>
      <c r="L13" s="335">
        <f t="shared" ref="L13:L23" si="1">H13+I13+J13+K13</f>
        <v>34972.772151898731</v>
      </c>
      <c r="M13" s="19">
        <v>8282263</v>
      </c>
      <c r="N13" s="19">
        <v>0</v>
      </c>
      <c r="O13" s="19">
        <v>6284</v>
      </c>
      <c r="P13" s="19">
        <v>0</v>
      </c>
      <c r="Q13" s="19">
        <f t="shared" ref="Q13:Q23" si="2">M13+N13+O13+P13</f>
        <v>8288547</v>
      </c>
      <c r="R13" s="540"/>
    </row>
    <row r="14" spans="1:18" x14ac:dyDescent="0.2">
      <c r="A14" s="8">
        <v>3</v>
      </c>
      <c r="B14" s="19" t="s">
        <v>832</v>
      </c>
      <c r="C14" s="9">
        <v>15417</v>
      </c>
      <c r="D14" s="9">
        <v>0</v>
      </c>
      <c r="E14" s="9">
        <v>0</v>
      </c>
      <c r="F14" s="9">
        <v>0</v>
      </c>
      <c r="G14" s="9">
        <f t="shared" si="0"/>
        <v>15417</v>
      </c>
      <c r="H14" s="340">
        <v>14526.103734439834</v>
      </c>
      <c r="I14" s="335">
        <v>0</v>
      </c>
      <c r="J14" s="335">
        <v>0</v>
      </c>
      <c r="K14" s="335">
        <v>0</v>
      </c>
      <c r="L14" s="335">
        <f t="shared" si="1"/>
        <v>14526.103734439834</v>
      </c>
      <c r="M14" s="19">
        <v>3500791</v>
      </c>
      <c r="N14" s="19">
        <v>0</v>
      </c>
      <c r="O14" s="19">
        <v>0</v>
      </c>
      <c r="P14" s="19">
        <v>0</v>
      </c>
      <c r="Q14" s="19">
        <f t="shared" si="2"/>
        <v>3500791</v>
      </c>
      <c r="R14" s="540"/>
    </row>
    <row r="15" spans="1:18" x14ac:dyDescent="0.2">
      <c r="A15" s="8">
        <v>4</v>
      </c>
      <c r="B15" s="19" t="s">
        <v>833</v>
      </c>
      <c r="C15" s="9">
        <v>41617</v>
      </c>
      <c r="D15" s="9">
        <v>0</v>
      </c>
      <c r="E15" s="9">
        <v>0</v>
      </c>
      <c r="F15" s="9">
        <v>0</v>
      </c>
      <c r="G15" s="9">
        <f t="shared" si="0"/>
        <v>41617</v>
      </c>
      <c r="H15" s="340">
        <v>38189.385892116181</v>
      </c>
      <c r="I15" s="335">
        <v>0</v>
      </c>
      <c r="J15" s="335">
        <v>0</v>
      </c>
      <c r="K15" s="335">
        <v>0</v>
      </c>
      <c r="L15" s="335">
        <f t="shared" si="1"/>
        <v>38189.385892116181</v>
      </c>
      <c r="M15" s="19">
        <v>9203642</v>
      </c>
      <c r="N15" s="19">
        <v>0</v>
      </c>
      <c r="O15" s="19">
        <v>0</v>
      </c>
      <c r="P15" s="19">
        <v>0</v>
      </c>
      <c r="Q15" s="19">
        <f t="shared" si="2"/>
        <v>9203642</v>
      </c>
      <c r="R15" s="540"/>
    </row>
    <row r="16" spans="1:18" x14ac:dyDescent="0.2">
      <c r="A16" s="8">
        <v>5</v>
      </c>
      <c r="B16" s="19" t="s">
        <v>834</v>
      </c>
      <c r="C16" s="9">
        <v>3404</v>
      </c>
      <c r="D16" s="9">
        <v>0</v>
      </c>
      <c r="E16" s="9">
        <v>0</v>
      </c>
      <c r="F16" s="9">
        <v>0</v>
      </c>
      <c r="G16" s="9">
        <f t="shared" si="0"/>
        <v>3404</v>
      </c>
      <c r="H16" s="340">
        <v>3256.1694214876034</v>
      </c>
      <c r="I16" s="335">
        <v>0</v>
      </c>
      <c r="J16" s="335">
        <v>0</v>
      </c>
      <c r="K16" s="335">
        <v>0</v>
      </c>
      <c r="L16" s="335">
        <f t="shared" si="1"/>
        <v>3256.1694214876034</v>
      </c>
      <c r="M16" s="19">
        <v>787993</v>
      </c>
      <c r="N16" s="19">
        <v>0</v>
      </c>
      <c r="O16" s="19">
        <v>0</v>
      </c>
      <c r="P16" s="19">
        <v>0</v>
      </c>
      <c r="Q16" s="19">
        <f t="shared" si="2"/>
        <v>787993</v>
      </c>
      <c r="R16" s="540"/>
    </row>
    <row r="17" spans="1:18" x14ac:dyDescent="0.2">
      <c r="A17" s="8">
        <v>6</v>
      </c>
      <c r="B17" s="19" t="s">
        <v>835</v>
      </c>
      <c r="C17" s="9">
        <v>23231</v>
      </c>
      <c r="D17" s="9">
        <v>0</v>
      </c>
      <c r="E17" s="9">
        <v>21</v>
      </c>
      <c r="F17" s="9">
        <v>0</v>
      </c>
      <c r="G17" s="9">
        <f t="shared" si="0"/>
        <v>23252</v>
      </c>
      <c r="H17" s="340">
        <v>22079.840336134454</v>
      </c>
      <c r="I17" s="335">
        <v>0</v>
      </c>
      <c r="J17" s="335">
        <v>20.331932773109244</v>
      </c>
      <c r="K17" s="335">
        <v>0</v>
      </c>
      <c r="L17" s="335">
        <f t="shared" si="1"/>
        <v>22100.172268907561</v>
      </c>
      <c r="M17" s="19">
        <v>5255002</v>
      </c>
      <c r="N17" s="19">
        <v>0</v>
      </c>
      <c r="O17" s="19">
        <v>4839</v>
      </c>
      <c r="P17" s="19">
        <v>0</v>
      </c>
      <c r="Q17" s="19">
        <f t="shared" si="2"/>
        <v>5259841</v>
      </c>
      <c r="R17" s="540"/>
    </row>
    <row r="18" spans="1:18" x14ac:dyDescent="0.2">
      <c r="A18" s="8">
        <v>7</v>
      </c>
      <c r="B18" s="19" t="s">
        <v>836</v>
      </c>
      <c r="C18" s="9">
        <v>1298</v>
      </c>
      <c r="D18" s="9">
        <v>0</v>
      </c>
      <c r="E18" s="9">
        <v>0</v>
      </c>
      <c r="F18" s="9">
        <v>0</v>
      </c>
      <c r="G18" s="9">
        <f t="shared" si="0"/>
        <v>1298</v>
      </c>
      <c r="H18" s="340">
        <v>1243.1087866108787</v>
      </c>
      <c r="I18" s="335">
        <v>0</v>
      </c>
      <c r="J18" s="335">
        <v>0</v>
      </c>
      <c r="K18" s="335">
        <v>0</v>
      </c>
      <c r="L18" s="335">
        <f t="shared" si="1"/>
        <v>1243.1087866108787</v>
      </c>
      <c r="M18" s="19">
        <v>297103</v>
      </c>
      <c r="N18" s="19">
        <v>0</v>
      </c>
      <c r="O18" s="19">
        <v>0</v>
      </c>
      <c r="P18" s="19">
        <v>0</v>
      </c>
      <c r="Q18" s="19">
        <f t="shared" si="2"/>
        <v>297103</v>
      </c>
      <c r="R18" s="540"/>
    </row>
    <row r="19" spans="1:18" x14ac:dyDescent="0.2">
      <c r="A19" s="8">
        <v>8</v>
      </c>
      <c r="B19" s="19" t="s">
        <v>837</v>
      </c>
      <c r="C19" s="9">
        <v>42477</v>
      </c>
      <c r="D19" s="9">
        <v>0</v>
      </c>
      <c r="E19" s="9">
        <v>0</v>
      </c>
      <c r="F19" s="9">
        <v>0</v>
      </c>
      <c r="G19" s="9">
        <f t="shared" si="0"/>
        <v>42477</v>
      </c>
      <c r="H19" s="340">
        <v>39101.008298755187</v>
      </c>
      <c r="I19" s="335">
        <v>0</v>
      </c>
      <c r="J19" s="335">
        <v>0</v>
      </c>
      <c r="K19" s="335">
        <v>0</v>
      </c>
      <c r="L19" s="335">
        <f t="shared" si="1"/>
        <v>39101.008298755187</v>
      </c>
      <c r="M19" s="19">
        <v>9423343</v>
      </c>
      <c r="N19" s="19">
        <v>0</v>
      </c>
      <c r="O19" s="19">
        <v>0</v>
      </c>
      <c r="P19" s="19">
        <v>0</v>
      </c>
      <c r="Q19" s="19">
        <f t="shared" si="2"/>
        <v>9423343</v>
      </c>
      <c r="R19" s="540"/>
    </row>
    <row r="20" spans="1:18" x14ac:dyDescent="0.2">
      <c r="A20" s="8">
        <v>9</v>
      </c>
      <c r="B20" s="19" t="s">
        <v>838</v>
      </c>
      <c r="C20" s="9">
        <v>34887</v>
      </c>
      <c r="D20" s="9">
        <v>0</v>
      </c>
      <c r="E20" s="9">
        <v>116</v>
      </c>
      <c r="F20" s="9">
        <v>0</v>
      </c>
      <c r="G20" s="9">
        <f t="shared" si="0"/>
        <v>35003</v>
      </c>
      <c r="H20" s="340">
        <v>32769.630705394193</v>
      </c>
      <c r="I20" s="335">
        <v>0</v>
      </c>
      <c r="J20" s="335">
        <v>110.60165975103735</v>
      </c>
      <c r="K20" s="335">
        <v>0</v>
      </c>
      <c r="L20" s="335">
        <f t="shared" si="1"/>
        <v>32880.232365145232</v>
      </c>
      <c r="M20" s="19">
        <v>7897481</v>
      </c>
      <c r="N20" s="19">
        <v>0</v>
      </c>
      <c r="O20" s="19">
        <v>26655</v>
      </c>
      <c r="P20" s="19">
        <v>0</v>
      </c>
      <c r="Q20" s="19">
        <f t="shared" si="2"/>
        <v>7924136</v>
      </c>
      <c r="R20" s="540"/>
    </row>
    <row r="21" spans="1:18" x14ac:dyDescent="0.2">
      <c r="A21" s="8">
        <v>10</v>
      </c>
      <c r="B21" s="19" t="s">
        <v>839</v>
      </c>
      <c r="C21" s="9">
        <v>35449</v>
      </c>
      <c r="D21" s="9">
        <v>0</v>
      </c>
      <c r="E21" s="9">
        <v>293</v>
      </c>
      <c r="F21" s="9">
        <v>0</v>
      </c>
      <c r="G21" s="9">
        <f t="shared" si="0"/>
        <v>35742</v>
      </c>
      <c r="H21" s="340">
        <v>30983.430962343096</v>
      </c>
      <c r="I21" s="335">
        <v>0</v>
      </c>
      <c r="J21" s="335">
        <v>209.5020920502092</v>
      </c>
      <c r="K21" s="335">
        <v>0</v>
      </c>
      <c r="L21" s="335">
        <f t="shared" si="1"/>
        <v>31192.933054393307</v>
      </c>
      <c r="M21" s="19">
        <v>7405040</v>
      </c>
      <c r="N21" s="19">
        <v>0</v>
      </c>
      <c r="O21" s="19">
        <f>10113+39958</f>
        <v>50071</v>
      </c>
      <c r="P21" s="19">
        <v>0</v>
      </c>
      <c r="Q21" s="19">
        <f t="shared" si="2"/>
        <v>7455111</v>
      </c>
      <c r="R21" s="540"/>
    </row>
    <row r="22" spans="1:18" x14ac:dyDescent="0.2">
      <c r="A22" s="8">
        <v>11</v>
      </c>
      <c r="B22" s="19" t="s">
        <v>840</v>
      </c>
      <c r="C22" s="9">
        <v>31797</v>
      </c>
      <c r="D22" s="9">
        <v>0</v>
      </c>
      <c r="E22" s="9">
        <v>118</v>
      </c>
      <c r="F22" s="9">
        <v>0</v>
      </c>
      <c r="G22" s="9">
        <f t="shared" si="0"/>
        <v>31915</v>
      </c>
      <c r="H22" s="340">
        <v>27671.949790794981</v>
      </c>
      <c r="I22" s="335">
        <v>0</v>
      </c>
      <c r="J22" s="335">
        <v>103.94979079497908</v>
      </c>
      <c r="K22" s="335">
        <v>0</v>
      </c>
      <c r="L22" s="335">
        <f t="shared" si="1"/>
        <v>27775.899581589962</v>
      </c>
      <c r="M22" s="19">
        <v>6613596</v>
      </c>
      <c r="N22" s="19">
        <v>0</v>
      </c>
      <c r="O22" s="19">
        <f>24844</f>
        <v>24844</v>
      </c>
      <c r="P22" s="19">
        <v>0</v>
      </c>
      <c r="Q22" s="19">
        <f t="shared" si="2"/>
        <v>6638440</v>
      </c>
      <c r="R22" s="540"/>
    </row>
    <row r="23" spans="1:18" x14ac:dyDescent="0.2">
      <c r="A23" s="8">
        <v>12</v>
      </c>
      <c r="B23" s="19" t="s">
        <v>841</v>
      </c>
      <c r="C23" s="9">
        <v>23617</v>
      </c>
      <c r="D23" s="9">
        <v>0</v>
      </c>
      <c r="E23" s="9">
        <v>210</v>
      </c>
      <c r="F23" s="9">
        <v>0</v>
      </c>
      <c r="G23" s="9">
        <f t="shared" si="0"/>
        <v>23827</v>
      </c>
      <c r="H23" s="340">
        <v>21047.10924369748</v>
      </c>
      <c r="I23" s="335">
        <v>0</v>
      </c>
      <c r="J23" s="335">
        <v>189.8655462184874</v>
      </c>
      <c r="K23" s="335">
        <v>0</v>
      </c>
      <c r="L23" s="335">
        <f t="shared" si="1"/>
        <v>21236.974789915967</v>
      </c>
      <c r="M23" s="19">
        <v>5009212</v>
      </c>
      <c r="N23" s="19">
        <v>0</v>
      </c>
      <c r="O23" s="19">
        <v>45188</v>
      </c>
      <c r="P23" s="19">
        <v>0</v>
      </c>
      <c r="Q23" s="19">
        <f t="shared" si="2"/>
        <v>5054400</v>
      </c>
      <c r="R23" s="540"/>
    </row>
    <row r="24" spans="1:18" s="15" customFormat="1" x14ac:dyDescent="0.2">
      <c r="A24" s="29"/>
      <c r="B24" s="29" t="s">
        <v>17</v>
      </c>
      <c r="C24" s="397">
        <f>SUM(C12:C23)</f>
        <v>306126</v>
      </c>
      <c r="D24" s="397">
        <f t="shared" ref="D24:Q24" si="3">SUM(D12:D23)</f>
        <v>0</v>
      </c>
      <c r="E24" s="397">
        <f t="shared" si="3"/>
        <v>786</v>
      </c>
      <c r="F24" s="397">
        <f t="shared" si="3"/>
        <v>0</v>
      </c>
      <c r="G24" s="397">
        <f t="shared" si="3"/>
        <v>306912</v>
      </c>
      <c r="H24" s="398">
        <f t="shared" si="3"/>
        <v>280933.99873984052</v>
      </c>
      <c r="I24" s="352">
        <f t="shared" si="3"/>
        <v>0</v>
      </c>
      <c r="J24" s="352">
        <f t="shared" si="3"/>
        <v>660.76578952031173</v>
      </c>
      <c r="K24" s="398">
        <f t="shared" si="3"/>
        <v>0</v>
      </c>
      <c r="L24" s="398">
        <f t="shared" si="3"/>
        <v>281594.76452936087</v>
      </c>
      <c r="M24" s="29">
        <f t="shared" si="3"/>
        <v>67289147</v>
      </c>
      <c r="N24" s="29">
        <f t="shared" si="3"/>
        <v>0</v>
      </c>
      <c r="O24" s="29">
        <f t="shared" si="3"/>
        <v>157881</v>
      </c>
      <c r="P24" s="29">
        <f t="shared" si="3"/>
        <v>0</v>
      </c>
      <c r="Q24" s="29">
        <f t="shared" si="3"/>
        <v>67447028</v>
      </c>
    </row>
    <row r="25" spans="1:18" x14ac:dyDescent="0.2">
      <c r="A25" s="71"/>
      <c r="B25" s="21"/>
      <c r="C25" s="21"/>
      <c r="D25" s="21"/>
      <c r="E25" s="21"/>
      <c r="F25" s="21"/>
      <c r="G25" s="643">
        <f>'enrolment vs availed_UPY'!G24</f>
        <v>217793</v>
      </c>
      <c r="H25" s="349"/>
      <c r="I25" s="349"/>
      <c r="J25" s="349"/>
      <c r="K25" s="553"/>
      <c r="L25" s="349" t="s">
        <v>11</v>
      </c>
      <c r="M25" s="349"/>
      <c r="N25" s="349"/>
      <c r="O25" s="349" t="s">
        <v>11</v>
      </c>
      <c r="P25" s="349"/>
      <c r="Q25" s="349"/>
    </row>
    <row r="26" spans="1:18" x14ac:dyDescent="0.2">
      <c r="A26" s="11" t="s">
        <v>8</v>
      </c>
      <c r="B26"/>
      <c r="C26"/>
      <c r="D26"/>
      <c r="G26" s="251">
        <f>G24+G25</f>
        <v>524705</v>
      </c>
      <c r="J26" s="554" t="s">
        <v>11</v>
      </c>
      <c r="L26" s="336" t="s">
        <v>11</v>
      </c>
    </row>
    <row r="27" spans="1:18" x14ac:dyDescent="0.2">
      <c r="A27" t="s">
        <v>9</v>
      </c>
      <c r="B27"/>
      <c r="C27"/>
      <c r="D27"/>
      <c r="J27" s="497" t="s">
        <v>11</v>
      </c>
      <c r="L27" s="497" t="s">
        <v>11</v>
      </c>
      <c r="N27" s="497" t="s">
        <v>11</v>
      </c>
    </row>
    <row r="28" spans="1:18" x14ac:dyDescent="0.2">
      <c r="A28" t="s">
        <v>10</v>
      </c>
      <c r="B28"/>
      <c r="C28"/>
      <c r="D28"/>
      <c r="I28" s="12"/>
      <c r="J28" s="12"/>
      <c r="K28" s="12"/>
      <c r="L28" s="12"/>
    </row>
    <row r="29" spans="1:18" customFormat="1" x14ac:dyDescent="0.2">
      <c r="A29" s="16" t="s">
        <v>440</v>
      </c>
      <c r="J29" s="12"/>
      <c r="K29" s="12"/>
      <c r="L29" s="12"/>
    </row>
    <row r="30" spans="1:18" customFormat="1" x14ac:dyDescent="0.2">
      <c r="C30" s="16" t="s">
        <v>441</v>
      </c>
      <c r="E30" s="13"/>
      <c r="F30" s="13"/>
      <c r="G30" s="13"/>
      <c r="H30" s="13"/>
      <c r="I30" s="13"/>
      <c r="J30" s="13"/>
      <c r="K30" s="13"/>
      <c r="L30" s="13"/>
      <c r="M30" s="13"/>
    </row>
    <row r="31" spans="1:18" x14ac:dyDescent="0.2">
      <c r="A31" s="786"/>
      <c r="B31" s="786"/>
      <c r="C31" s="786"/>
      <c r="D31" s="786"/>
      <c r="E31" s="786"/>
      <c r="F31" s="786"/>
      <c r="G31" s="786"/>
      <c r="H31" s="786"/>
      <c r="I31" s="786"/>
      <c r="J31" s="786"/>
      <c r="K31" s="786"/>
      <c r="L31" s="786"/>
    </row>
    <row r="33" spans="1:17" x14ac:dyDescent="0.2">
      <c r="N33" s="777" t="s">
        <v>954</v>
      </c>
      <c r="O33" s="777"/>
      <c r="P33" s="777"/>
      <c r="Q33" s="312"/>
    </row>
    <row r="34" spans="1:17" x14ac:dyDescent="0.2">
      <c r="N34" s="680" t="s">
        <v>824</v>
      </c>
      <c r="O34" s="680"/>
      <c r="P34" s="680"/>
      <c r="Q34" s="311"/>
    </row>
    <row r="35" spans="1:17" ht="12.75" customHeight="1" x14ac:dyDescent="0.2">
      <c r="A35" s="15" t="s">
        <v>934</v>
      </c>
      <c r="N35" s="680" t="s">
        <v>825</v>
      </c>
      <c r="O35" s="680"/>
      <c r="P35" s="680"/>
      <c r="Q35" s="680"/>
    </row>
    <row r="36" spans="1:17" x14ac:dyDescent="0.2">
      <c r="N36" s="662" t="s">
        <v>82</v>
      </c>
      <c r="O36" s="662"/>
      <c r="P36" s="662"/>
      <c r="Q36" s="662"/>
    </row>
  </sheetData>
  <mergeCells count="15">
    <mergeCell ref="N33:P33"/>
    <mergeCell ref="N34:P34"/>
    <mergeCell ref="N36:Q36"/>
    <mergeCell ref="A6:O6"/>
    <mergeCell ref="A31:L31"/>
    <mergeCell ref="N35:Q35"/>
    <mergeCell ref="O8:Q8"/>
    <mergeCell ref="O2:Q2"/>
    <mergeCell ref="A3:L3"/>
    <mergeCell ref="A4:L4"/>
    <mergeCell ref="A9:A10"/>
    <mergeCell ref="B9:B10"/>
    <mergeCell ref="C9:G9"/>
    <mergeCell ref="H9:L9"/>
    <mergeCell ref="M9:Q9"/>
  </mergeCells>
  <phoneticPr fontId="0" type="noConversion"/>
  <printOptions horizontalCentered="1"/>
  <pageMargins left="0.70866141732283472" right="0.70866141732283472" top="0.23622047244094491" bottom="0" header="0.31496062992125984" footer="0.31496062992125984"/>
  <pageSetup paperSize="9" scale="7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6"/>
  <sheetViews>
    <sheetView view="pageBreakPreview" topLeftCell="A7" zoomScale="90" zoomScaleSheetLayoutView="90" workbookViewId="0">
      <selection activeCell="U10" sqref="U10"/>
    </sheetView>
  </sheetViews>
  <sheetFormatPr defaultColWidth="9.140625" defaultRowHeight="12.75" x14ac:dyDescent="0.2"/>
  <cols>
    <col min="1" max="1" width="7.140625" style="16" customWidth="1"/>
    <col min="2" max="2" width="10.5703125" style="16" customWidth="1"/>
    <col min="3" max="3" width="10.42578125" style="16" customWidth="1"/>
    <col min="4" max="4" width="9.28515625" style="16" customWidth="1"/>
    <col min="5" max="5" width="10.140625" style="16" customWidth="1"/>
    <col min="6" max="6" width="10.42578125" style="16" customWidth="1"/>
    <col min="7" max="7" width="10.85546875" style="16" customWidth="1"/>
    <col min="8" max="8" width="10.28515625" style="16" customWidth="1"/>
    <col min="9" max="9" width="10.85546875" style="16" customWidth="1"/>
    <col min="10" max="10" width="10.28515625" style="16" customWidth="1"/>
    <col min="11" max="11" width="11.28515625" style="16" customWidth="1"/>
    <col min="12" max="12" width="11.7109375" style="16" customWidth="1"/>
    <col min="13" max="13" width="9.7109375" style="16" customWidth="1"/>
    <col min="14" max="14" width="8.7109375" style="16" customWidth="1"/>
    <col min="15" max="15" width="10.5703125" style="16" customWidth="1"/>
    <col min="16" max="16" width="10.85546875" style="16" customWidth="1"/>
    <col min="17" max="17" width="12" style="16" customWidth="1"/>
    <col min="18" max="18" width="9.140625" style="16" hidden="1" customWidth="1"/>
    <col min="19" max="16384" width="9.140625" style="16"/>
  </cols>
  <sheetData>
    <row r="1" spans="1:18" s="540" customFormat="1" ht="30" customHeight="1" x14ac:dyDescent="0.2"/>
    <row r="2" spans="1:18" customFormat="1" ht="12.75" customHeight="1" x14ac:dyDescent="0.2">
      <c r="D2" s="16"/>
      <c r="E2" s="16"/>
      <c r="F2" s="16"/>
      <c r="G2" s="16"/>
      <c r="H2" s="16"/>
      <c r="I2" s="16"/>
      <c r="J2" s="16"/>
      <c r="K2" s="16"/>
      <c r="L2" s="16"/>
      <c r="M2" s="16"/>
      <c r="N2" s="16"/>
      <c r="O2" s="685" t="s">
        <v>59</v>
      </c>
      <c r="P2" s="685"/>
      <c r="Q2" s="685"/>
    </row>
    <row r="3" spans="1:18" customFormat="1" ht="15.75" x14ac:dyDescent="0.25">
      <c r="A3" s="686" t="s">
        <v>0</v>
      </c>
      <c r="B3" s="686"/>
      <c r="C3" s="686"/>
      <c r="D3" s="686"/>
      <c r="E3" s="686"/>
      <c r="F3" s="686"/>
      <c r="G3" s="686"/>
      <c r="H3" s="686"/>
      <c r="I3" s="686"/>
      <c r="J3" s="686"/>
      <c r="K3" s="686"/>
      <c r="L3" s="686"/>
      <c r="M3" s="44"/>
      <c r="N3" s="44"/>
      <c r="O3" s="44"/>
      <c r="P3" s="44"/>
    </row>
    <row r="4" spans="1:18" customFormat="1" ht="20.25" x14ac:dyDescent="0.3">
      <c r="A4" s="687" t="s">
        <v>655</v>
      </c>
      <c r="B4" s="687"/>
      <c r="C4" s="687"/>
      <c r="D4" s="687"/>
      <c r="E4" s="687"/>
      <c r="F4" s="687"/>
      <c r="G4" s="687"/>
      <c r="H4" s="687"/>
      <c r="I4" s="687"/>
      <c r="J4" s="687"/>
      <c r="K4" s="687"/>
      <c r="L4" s="687"/>
      <c r="M4" s="43"/>
      <c r="N4" s="43"/>
      <c r="O4" s="43"/>
      <c r="P4" s="43"/>
    </row>
    <row r="5" spans="1:18" customFormat="1" ht="11.25" customHeight="1" x14ac:dyDescent="0.2"/>
    <row r="6" spans="1:18" customFormat="1" ht="15.75" x14ac:dyDescent="0.25">
      <c r="A6" s="785" t="s">
        <v>666</v>
      </c>
      <c r="B6" s="785"/>
      <c r="C6" s="785"/>
      <c r="D6" s="785"/>
      <c r="E6" s="785"/>
      <c r="F6" s="785"/>
      <c r="G6" s="785"/>
      <c r="H6" s="785"/>
      <c r="I6" s="785"/>
      <c r="J6" s="785"/>
      <c r="K6" s="785"/>
      <c r="L6" s="785"/>
      <c r="M6" s="16"/>
      <c r="N6" s="16"/>
      <c r="O6" s="16"/>
      <c r="P6" s="16"/>
    </row>
    <row r="7" spans="1:18" x14ac:dyDescent="0.2">
      <c r="N7" s="775" t="s">
        <v>11</v>
      </c>
      <c r="O7" s="775"/>
      <c r="P7" s="775"/>
    </row>
    <row r="8" spans="1:18" ht="12.6" customHeight="1" x14ac:dyDescent="0.2">
      <c r="A8" s="35" t="s">
        <v>896</v>
      </c>
      <c r="B8" s="35"/>
      <c r="C8" s="15"/>
      <c r="N8" s="99" t="s">
        <v>916</v>
      </c>
      <c r="O8" s="99"/>
      <c r="P8" s="99"/>
      <c r="Q8" s="99"/>
      <c r="R8" s="99"/>
    </row>
    <row r="9" spans="1:18" s="15" customFormat="1" ht="29.45" customHeight="1" x14ac:dyDescent="0.2">
      <c r="A9" s="656" t="s">
        <v>2</v>
      </c>
      <c r="B9" s="656" t="s">
        <v>3</v>
      </c>
      <c r="C9" s="690" t="s">
        <v>895</v>
      </c>
      <c r="D9" s="690"/>
      <c r="E9" s="690"/>
      <c r="F9" s="783"/>
      <c r="G9" s="783"/>
      <c r="H9" s="784" t="s">
        <v>702</v>
      </c>
      <c r="I9" s="690"/>
      <c r="J9" s="690"/>
      <c r="K9" s="690"/>
      <c r="L9" s="690"/>
      <c r="M9" s="667" t="s">
        <v>110</v>
      </c>
      <c r="N9" s="698"/>
      <c r="O9" s="698"/>
      <c r="P9" s="698"/>
      <c r="Q9" s="668"/>
    </row>
    <row r="10" spans="1:18" s="15" customFormat="1" ht="67.5" customHeight="1" x14ac:dyDescent="0.2">
      <c r="A10" s="656"/>
      <c r="B10" s="656"/>
      <c r="C10" s="5" t="s">
        <v>215</v>
      </c>
      <c r="D10" s="5" t="s">
        <v>216</v>
      </c>
      <c r="E10" s="5" t="s">
        <v>366</v>
      </c>
      <c r="F10" s="7" t="s">
        <v>223</v>
      </c>
      <c r="G10" s="7" t="s">
        <v>118</v>
      </c>
      <c r="H10" s="5" t="s">
        <v>215</v>
      </c>
      <c r="I10" s="5" t="s">
        <v>216</v>
      </c>
      <c r="J10" s="5" t="s">
        <v>366</v>
      </c>
      <c r="K10" s="5" t="s">
        <v>223</v>
      </c>
      <c r="L10" s="5" t="s">
        <v>119</v>
      </c>
      <c r="M10" s="5" t="s">
        <v>215</v>
      </c>
      <c r="N10" s="5" t="s">
        <v>216</v>
      </c>
      <c r="O10" s="5" t="s">
        <v>366</v>
      </c>
      <c r="P10" s="7" t="s">
        <v>223</v>
      </c>
      <c r="Q10" s="5" t="s">
        <v>120</v>
      </c>
      <c r="R10" s="29"/>
    </row>
    <row r="11" spans="1:18" s="15" customFormat="1" x14ac:dyDescent="0.2">
      <c r="A11" s="5">
        <v>1</v>
      </c>
      <c r="B11" s="5">
        <v>2</v>
      </c>
      <c r="C11" s="5">
        <v>3</v>
      </c>
      <c r="D11" s="5">
        <v>4</v>
      </c>
      <c r="E11" s="5">
        <v>5</v>
      </c>
      <c r="F11" s="7">
        <v>6</v>
      </c>
      <c r="G11" s="5">
        <v>7</v>
      </c>
      <c r="H11" s="5">
        <v>8</v>
      </c>
      <c r="I11" s="5">
        <v>9</v>
      </c>
      <c r="J11" s="5">
        <v>10</v>
      </c>
      <c r="K11" s="5">
        <v>11</v>
      </c>
      <c r="L11" s="5">
        <v>12</v>
      </c>
      <c r="M11" s="5">
        <v>13</v>
      </c>
      <c r="N11" s="3">
        <v>14</v>
      </c>
      <c r="O11" s="1">
        <v>15</v>
      </c>
      <c r="P11" s="5">
        <v>16</v>
      </c>
      <c r="Q11" s="5">
        <v>17</v>
      </c>
    </row>
    <row r="12" spans="1:18" ht="20.100000000000001" customHeight="1" x14ac:dyDescent="0.2">
      <c r="A12" s="8">
        <v>1</v>
      </c>
      <c r="B12" s="19" t="s">
        <v>830</v>
      </c>
      <c r="C12" s="19">
        <v>11677</v>
      </c>
      <c r="D12" s="19">
        <v>0</v>
      </c>
      <c r="E12" s="19">
        <v>0</v>
      </c>
      <c r="F12" s="27">
        <v>0</v>
      </c>
      <c r="G12" s="27">
        <f>C12+D12+E12+F12</f>
        <v>11677</v>
      </c>
      <c r="H12" s="335">
        <v>10781.94560669456</v>
      </c>
      <c r="I12" s="335">
        <v>0</v>
      </c>
      <c r="J12" s="335">
        <v>0</v>
      </c>
      <c r="K12" s="335">
        <v>0</v>
      </c>
      <c r="L12" s="335">
        <f>H12+I12+J12+K12</f>
        <v>10781.94560669456</v>
      </c>
      <c r="M12" s="19">
        <v>2576885</v>
      </c>
      <c r="N12" s="19">
        <v>0</v>
      </c>
      <c r="O12" s="19">
        <v>0</v>
      </c>
      <c r="P12" s="19">
        <v>0</v>
      </c>
      <c r="Q12" s="19">
        <f>M12+N12+O12+P12</f>
        <v>2576885</v>
      </c>
    </row>
    <row r="13" spans="1:18" ht="20.100000000000001" customHeight="1" x14ac:dyDescent="0.2">
      <c r="A13" s="8">
        <v>2</v>
      </c>
      <c r="B13" s="19" t="s">
        <v>831</v>
      </c>
      <c r="C13" s="19">
        <v>26389</v>
      </c>
      <c r="D13" s="19">
        <v>0</v>
      </c>
      <c r="E13" s="19">
        <v>40</v>
      </c>
      <c r="F13" s="27">
        <v>0</v>
      </c>
      <c r="G13" s="27">
        <f t="shared" ref="G13:G23" si="0">C13+D13+E13+F13</f>
        <v>26429</v>
      </c>
      <c r="H13" s="335">
        <v>24998.23628691983</v>
      </c>
      <c r="I13" s="335">
        <v>0</v>
      </c>
      <c r="J13" s="335">
        <v>31</v>
      </c>
      <c r="K13" s="335">
        <v>0</v>
      </c>
      <c r="L13" s="335">
        <f t="shared" ref="L13:L23" si="1">H13+I13+J13+K13</f>
        <v>25029.23628691983</v>
      </c>
      <c r="M13" s="19">
        <v>5924687</v>
      </c>
      <c r="N13" s="19">
        <v>0</v>
      </c>
      <c r="O13" s="19">
        <v>7242</v>
      </c>
      <c r="P13" s="19">
        <v>0</v>
      </c>
      <c r="Q13" s="19">
        <f t="shared" ref="Q13:Q23" si="2">M13+N13+O13+P13</f>
        <v>5931929</v>
      </c>
    </row>
    <row r="14" spans="1:18" ht="20.100000000000001" customHeight="1" x14ac:dyDescent="0.2">
      <c r="A14" s="8">
        <v>3</v>
      </c>
      <c r="B14" s="19" t="s">
        <v>832</v>
      </c>
      <c r="C14" s="19">
        <v>10597</v>
      </c>
      <c r="D14" s="19">
        <v>0</v>
      </c>
      <c r="E14" s="19">
        <v>0</v>
      </c>
      <c r="F14" s="27">
        <v>0</v>
      </c>
      <c r="G14" s="27">
        <f t="shared" si="0"/>
        <v>10597</v>
      </c>
      <c r="H14" s="335">
        <v>9844.1244813278008</v>
      </c>
      <c r="I14" s="335">
        <v>0</v>
      </c>
      <c r="J14" s="335">
        <v>0</v>
      </c>
      <c r="K14" s="335">
        <v>0</v>
      </c>
      <c r="L14" s="335">
        <f t="shared" si="1"/>
        <v>9844.1244813278008</v>
      </c>
      <c r="M14" s="19">
        <v>2372434</v>
      </c>
      <c r="N14" s="19">
        <v>0</v>
      </c>
      <c r="O14" s="19">
        <v>0</v>
      </c>
      <c r="P14" s="19">
        <v>0</v>
      </c>
      <c r="Q14" s="19">
        <f t="shared" si="2"/>
        <v>2372434</v>
      </c>
    </row>
    <row r="15" spans="1:18" ht="20.100000000000001" customHeight="1" x14ac:dyDescent="0.2">
      <c r="A15" s="8">
        <v>4</v>
      </c>
      <c r="B15" s="19" t="s">
        <v>833</v>
      </c>
      <c r="C15" s="19">
        <v>32362</v>
      </c>
      <c r="D15" s="19">
        <v>0</v>
      </c>
      <c r="E15" s="19">
        <v>0</v>
      </c>
      <c r="F15" s="27">
        <v>0</v>
      </c>
      <c r="G15" s="27">
        <f t="shared" si="0"/>
        <v>32362</v>
      </c>
      <c r="H15" s="335">
        <v>28744.099585062242</v>
      </c>
      <c r="I15" s="335">
        <v>0</v>
      </c>
      <c r="J15" s="335">
        <v>0</v>
      </c>
      <c r="K15" s="335">
        <v>0</v>
      </c>
      <c r="L15" s="335">
        <f t="shared" si="1"/>
        <v>28744.099585062242</v>
      </c>
      <c r="M15" s="19">
        <v>6927328</v>
      </c>
      <c r="N15" s="19">
        <v>0</v>
      </c>
      <c r="O15" s="19">
        <v>0</v>
      </c>
      <c r="P15" s="19">
        <v>0</v>
      </c>
      <c r="Q15" s="19">
        <f t="shared" si="2"/>
        <v>6927328</v>
      </c>
    </row>
    <row r="16" spans="1:18" ht="20.100000000000001" customHeight="1" x14ac:dyDescent="0.2">
      <c r="A16" s="8">
        <v>5</v>
      </c>
      <c r="B16" s="19" t="s">
        <v>834</v>
      </c>
      <c r="C16" s="19">
        <v>2147</v>
      </c>
      <c r="D16" s="19">
        <v>0</v>
      </c>
      <c r="E16" s="19">
        <v>0</v>
      </c>
      <c r="F16" s="27">
        <v>0</v>
      </c>
      <c r="G16" s="27">
        <f t="shared" si="0"/>
        <v>2147</v>
      </c>
      <c r="H16" s="335">
        <v>2040.0206611570247</v>
      </c>
      <c r="I16" s="335">
        <v>0</v>
      </c>
      <c r="J16" s="335">
        <v>0</v>
      </c>
      <c r="K16" s="335">
        <v>0</v>
      </c>
      <c r="L16" s="335">
        <f t="shared" si="1"/>
        <v>2040.0206611570247</v>
      </c>
      <c r="M16" s="19">
        <v>493685</v>
      </c>
      <c r="N16" s="19">
        <v>0</v>
      </c>
      <c r="O16" s="19">
        <v>0</v>
      </c>
      <c r="P16" s="19">
        <v>0</v>
      </c>
      <c r="Q16" s="19">
        <f t="shared" si="2"/>
        <v>493685</v>
      </c>
    </row>
    <row r="17" spans="1:18" ht="20.100000000000001" customHeight="1" x14ac:dyDescent="0.2">
      <c r="A17" s="8">
        <v>6</v>
      </c>
      <c r="B17" s="19" t="s">
        <v>835</v>
      </c>
      <c r="C17" s="19">
        <v>16773</v>
      </c>
      <c r="D17" s="19">
        <v>0</v>
      </c>
      <c r="E17" s="19">
        <v>0</v>
      </c>
      <c r="F17" s="27">
        <v>0</v>
      </c>
      <c r="G17" s="27">
        <f t="shared" si="0"/>
        <v>16773</v>
      </c>
      <c r="H17" s="335">
        <v>16138.088235294117</v>
      </c>
      <c r="I17" s="335">
        <v>0</v>
      </c>
      <c r="J17" s="335">
        <v>0</v>
      </c>
      <c r="K17" s="335">
        <v>0</v>
      </c>
      <c r="L17" s="335">
        <f t="shared" si="1"/>
        <v>16138.088235294117</v>
      </c>
      <c r="M17" s="19">
        <v>3840865</v>
      </c>
      <c r="N17" s="19">
        <v>0</v>
      </c>
      <c r="O17" s="19">
        <v>0</v>
      </c>
      <c r="P17" s="19">
        <v>0</v>
      </c>
      <c r="Q17" s="19">
        <f t="shared" si="2"/>
        <v>3840865</v>
      </c>
    </row>
    <row r="18" spans="1:18" ht="20.100000000000001" customHeight="1" x14ac:dyDescent="0.2">
      <c r="A18" s="8">
        <v>7</v>
      </c>
      <c r="B18" s="147" t="s">
        <v>836</v>
      </c>
      <c r="C18" s="19">
        <v>742</v>
      </c>
      <c r="D18" s="19">
        <v>0</v>
      </c>
      <c r="E18" s="19">
        <v>0</v>
      </c>
      <c r="F18" s="27">
        <v>0</v>
      </c>
      <c r="G18" s="27">
        <f t="shared" si="0"/>
        <v>742</v>
      </c>
      <c r="H18" s="335">
        <v>699.7280334728033</v>
      </c>
      <c r="I18" s="335">
        <v>0</v>
      </c>
      <c r="J18" s="335">
        <v>0</v>
      </c>
      <c r="K18" s="335">
        <v>0</v>
      </c>
      <c r="L18" s="335">
        <f t="shared" si="1"/>
        <v>699.7280334728033</v>
      </c>
      <c r="M18" s="19">
        <v>167235</v>
      </c>
      <c r="N18" s="19">
        <v>0</v>
      </c>
      <c r="O18" s="19">
        <v>0</v>
      </c>
      <c r="P18" s="19">
        <v>0</v>
      </c>
      <c r="Q18" s="19">
        <f t="shared" si="2"/>
        <v>167235</v>
      </c>
    </row>
    <row r="19" spans="1:18" ht="20.100000000000001" customHeight="1" x14ac:dyDescent="0.2">
      <c r="A19" s="8">
        <v>8</v>
      </c>
      <c r="B19" s="19" t="s">
        <v>837</v>
      </c>
      <c r="C19" s="19">
        <v>32882</v>
      </c>
      <c r="D19" s="19">
        <v>0</v>
      </c>
      <c r="E19" s="19">
        <v>0</v>
      </c>
      <c r="F19" s="27">
        <v>0</v>
      </c>
      <c r="G19" s="27">
        <f t="shared" si="0"/>
        <v>32882</v>
      </c>
      <c r="H19" s="335">
        <v>30310.763485477179</v>
      </c>
      <c r="I19" s="335">
        <v>0</v>
      </c>
      <c r="J19" s="335">
        <v>0</v>
      </c>
      <c r="K19" s="335">
        <v>0</v>
      </c>
      <c r="L19" s="335">
        <f t="shared" si="1"/>
        <v>30310.763485477179</v>
      </c>
      <c r="M19" s="19">
        <v>7304894</v>
      </c>
      <c r="N19" s="19">
        <v>0</v>
      </c>
      <c r="O19" s="19">
        <v>0</v>
      </c>
      <c r="P19" s="19">
        <v>0</v>
      </c>
      <c r="Q19" s="19">
        <f t="shared" si="2"/>
        <v>7304894</v>
      </c>
    </row>
    <row r="20" spans="1:18" ht="20.100000000000001" customHeight="1" x14ac:dyDescent="0.2">
      <c r="A20" s="8">
        <v>9</v>
      </c>
      <c r="B20" s="19" t="s">
        <v>838</v>
      </c>
      <c r="C20" s="19">
        <v>24068</v>
      </c>
      <c r="D20" s="19">
        <v>0</v>
      </c>
      <c r="E20" s="19">
        <v>0</v>
      </c>
      <c r="F20" s="27">
        <v>0</v>
      </c>
      <c r="G20" s="27">
        <f t="shared" si="0"/>
        <v>24068</v>
      </c>
      <c r="H20" s="335">
        <v>22852.082987551868</v>
      </c>
      <c r="I20" s="335">
        <v>0</v>
      </c>
      <c r="J20" s="335">
        <v>0</v>
      </c>
      <c r="K20" s="335">
        <v>0</v>
      </c>
      <c r="L20" s="335">
        <f t="shared" si="1"/>
        <v>22852.082987551868</v>
      </c>
      <c r="M20" s="19">
        <v>5507352</v>
      </c>
      <c r="N20" s="19">
        <v>0</v>
      </c>
      <c r="O20" s="19">
        <v>0</v>
      </c>
      <c r="P20" s="19">
        <v>0</v>
      </c>
      <c r="Q20" s="19">
        <f t="shared" si="2"/>
        <v>5507352</v>
      </c>
    </row>
    <row r="21" spans="1:18" ht="20.100000000000001" customHeight="1" x14ac:dyDescent="0.2">
      <c r="A21" s="8">
        <v>10</v>
      </c>
      <c r="B21" s="19" t="s">
        <v>839</v>
      </c>
      <c r="C21" s="19">
        <v>24393</v>
      </c>
      <c r="D21" s="19">
        <v>0</v>
      </c>
      <c r="E21" s="19">
        <v>89</v>
      </c>
      <c r="F21" s="27">
        <v>0</v>
      </c>
      <c r="G21" s="27">
        <f t="shared" si="0"/>
        <v>24482</v>
      </c>
      <c r="H21" s="335">
        <v>21710.991631799163</v>
      </c>
      <c r="I21" s="335">
        <v>0</v>
      </c>
      <c r="J21" s="335">
        <v>79</v>
      </c>
      <c r="K21" s="335">
        <v>0</v>
      </c>
      <c r="L21" s="335">
        <f t="shared" si="1"/>
        <v>21789.991631799163</v>
      </c>
      <c r="M21" s="19">
        <v>5188886</v>
      </c>
      <c r="N21" s="19">
        <v>0</v>
      </c>
      <c r="O21" s="19">
        <v>18922</v>
      </c>
      <c r="P21" s="19"/>
      <c r="Q21" s="19">
        <f t="shared" si="2"/>
        <v>5207808</v>
      </c>
    </row>
    <row r="22" spans="1:18" ht="20.100000000000001" customHeight="1" x14ac:dyDescent="0.2">
      <c r="A22" s="8">
        <v>11</v>
      </c>
      <c r="B22" s="19" t="s">
        <v>840</v>
      </c>
      <c r="C22" s="19">
        <v>20066</v>
      </c>
      <c r="D22" s="19">
        <v>0</v>
      </c>
      <c r="E22" s="19">
        <v>0</v>
      </c>
      <c r="F22" s="27">
        <v>0</v>
      </c>
      <c r="G22" s="27">
        <f t="shared" si="0"/>
        <v>20066</v>
      </c>
      <c r="H22" s="335">
        <v>17835.882845188284</v>
      </c>
      <c r="I22" s="335">
        <v>0</v>
      </c>
      <c r="J22" s="335">
        <v>0</v>
      </c>
      <c r="K22" s="335">
        <v>0</v>
      </c>
      <c r="L22" s="335">
        <f t="shared" si="1"/>
        <v>17835.882845188284</v>
      </c>
      <c r="M22" s="19">
        <v>4262776</v>
      </c>
      <c r="N22" s="19">
        <v>0</v>
      </c>
      <c r="O22" s="19">
        <v>0</v>
      </c>
      <c r="P22" s="19">
        <v>0</v>
      </c>
      <c r="Q22" s="19">
        <f t="shared" si="2"/>
        <v>4262776</v>
      </c>
    </row>
    <row r="23" spans="1:18" ht="20.100000000000001" customHeight="1" x14ac:dyDescent="0.2">
      <c r="A23" s="8">
        <v>12</v>
      </c>
      <c r="B23" s="19" t="s">
        <v>841</v>
      </c>
      <c r="C23" s="19">
        <v>15568</v>
      </c>
      <c r="D23" s="19">
        <v>0</v>
      </c>
      <c r="E23" s="19">
        <v>0</v>
      </c>
      <c r="F23" s="27">
        <v>0</v>
      </c>
      <c r="G23" s="27">
        <f t="shared" si="0"/>
        <v>15568</v>
      </c>
      <c r="H23" s="335">
        <v>14345.18487394958</v>
      </c>
      <c r="I23" s="335">
        <v>0</v>
      </c>
      <c r="J23" s="335">
        <v>0</v>
      </c>
      <c r="K23" s="335">
        <v>0</v>
      </c>
      <c r="L23" s="335">
        <f t="shared" si="1"/>
        <v>14345.18487394958</v>
      </c>
      <c r="M23" s="19">
        <v>3414154</v>
      </c>
      <c r="N23" s="19">
        <v>0</v>
      </c>
      <c r="O23" s="19">
        <v>0</v>
      </c>
      <c r="P23" s="19">
        <v>0</v>
      </c>
      <c r="Q23" s="19">
        <f t="shared" si="2"/>
        <v>3414154</v>
      </c>
    </row>
    <row r="24" spans="1:18" s="15" customFormat="1" x14ac:dyDescent="0.2">
      <c r="A24" s="29"/>
      <c r="B24" s="29" t="s">
        <v>17</v>
      </c>
      <c r="C24" s="29">
        <f>SUM(C12:C23)</f>
        <v>217664</v>
      </c>
      <c r="D24" s="29">
        <f t="shared" ref="D24:Q24" si="3">SUM(D12:D23)</f>
        <v>0</v>
      </c>
      <c r="E24" s="29">
        <f t="shared" si="3"/>
        <v>129</v>
      </c>
      <c r="F24" s="29">
        <f t="shared" si="3"/>
        <v>0</v>
      </c>
      <c r="G24" s="29">
        <f t="shared" si="3"/>
        <v>217793</v>
      </c>
      <c r="H24" s="352">
        <f t="shared" si="3"/>
        <v>200301.14871389445</v>
      </c>
      <c r="I24" s="352">
        <f t="shared" si="3"/>
        <v>0</v>
      </c>
      <c r="J24" s="352">
        <f t="shared" si="3"/>
        <v>110</v>
      </c>
      <c r="K24" s="352">
        <f t="shared" si="3"/>
        <v>0</v>
      </c>
      <c r="L24" s="352">
        <f t="shared" si="3"/>
        <v>200411.14871389445</v>
      </c>
      <c r="M24" s="29">
        <f t="shared" si="3"/>
        <v>47981181</v>
      </c>
      <c r="N24" s="29">
        <f t="shared" si="3"/>
        <v>0</v>
      </c>
      <c r="O24" s="29">
        <f t="shared" si="3"/>
        <v>26164</v>
      </c>
      <c r="P24" s="29">
        <f t="shared" si="3"/>
        <v>0</v>
      </c>
      <c r="Q24" s="29">
        <f t="shared" si="3"/>
        <v>48007345</v>
      </c>
      <c r="R24" s="29">
        <f>SUM(R12:R23)</f>
        <v>0</v>
      </c>
    </row>
    <row r="25" spans="1:18" x14ac:dyDescent="0.2">
      <c r="A25" s="71"/>
      <c r="B25" s="21"/>
      <c r="C25" s="21"/>
      <c r="D25" s="21"/>
      <c r="E25" s="21"/>
      <c r="F25" s="21"/>
      <c r="G25" s="21"/>
      <c r="H25" s="21"/>
      <c r="I25" s="21"/>
      <c r="J25" s="21"/>
      <c r="K25" s="21"/>
      <c r="L25" s="21"/>
      <c r="M25" s="21"/>
      <c r="N25" s="21"/>
      <c r="O25" s="21"/>
      <c r="P25" s="21"/>
      <c r="Q25" s="21"/>
    </row>
    <row r="26" spans="1:18" x14ac:dyDescent="0.2">
      <c r="A26" s="11" t="s">
        <v>8</v>
      </c>
      <c r="B26"/>
      <c r="C26"/>
      <c r="D26"/>
    </row>
    <row r="27" spans="1:18" x14ac:dyDescent="0.2">
      <c r="A27" t="s">
        <v>9</v>
      </c>
      <c r="B27"/>
      <c r="C27"/>
      <c r="D27"/>
    </row>
    <row r="28" spans="1:18" x14ac:dyDescent="0.2">
      <c r="A28" t="s">
        <v>10</v>
      </c>
      <c r="B28"/>
      <c r="C28"/>
      <c r="D28"/>
      <c r="I28" s="12"/>
      <c r="J28" s="12"/>
      <c r="K28" s="12"/>
      <c r="L28" s="12"/>
    </row>
    <row r="29" spans="1:18" customFormat="1" x14ac:dyDescent="0.2">
      <c r="A29" s="16" t="s">
        <v>440</v>
      </c>
      <c r="J29" s="12"/>
      <c r="K29" s="12"/>
      <c r="L29" s="12"/>
    </row>
    <row r="30" spans="1:18" customFormat="1" x14ac:dyDescent="0.2">
      <c r="C30" s="16" t="s">
        <v>442</v>
      </c>
      <c r="E30" s="13"/>
      <c r="F30" s="13"/>
      <c r="G30" s="13"/>
      <c r="H30" s="13"/>
      <c r="I30" s="13"/>
      <c r="J30" s="13"/>
      <c r="K30" s="13"/>
      <c r="L30" s="13"/>
      <c r="M30" s="13"/>
    </row>
    <row r="32" spans="1:18" x14ac:dyDescent="0.2">
      <c r="A32" s="786"/>
      <c r="B32" s="786"/>
      <c r="C32" s="786"/>
      <c r="D32" s="786"/>
      <c r="E32" s="786"/>
      <c r="F32" s="786"/>
      <c r="G32" s="786"/>
      <c r="H32" s="786"/>
      <c r="I32" s="786"/>
      <c r="J32" s="786"/>
      <c r="K32" s="786"/>
      <c r="L32" s="786"/>
    </row>
    <row r="33" spans="1:17" x14ac:dyDescent="0.2">
      <c r="A33" s="15" t="s">
        <v>12</v>
      </c>
      <c r="M33" s="680" t="s">
        <v>954</v>
      </c>
      <c r="N33" s="680"/>
      <c r="O33" s="680"/>
      <c r="P33" s="312"/>
      <c r="Q33" s="313"/>
    </row>
    <row r="34" spans="1:17" x14ac:dyDescent="0.2">
      <c r="M34" s="680" t="s">
        <v>824</v>
      </c>
      <c r="N34" s="680"/>
      <c r="O34" s="680"/>
      <c r="P34" s="311"/>
      <c r="Q34" s="313"/>
    </row>
    <row r="35" spans="1:17" x14ac:dyDescent="0.2">
      <c r="M35" s="680" t="s">
        <v>825</v>
      </c>
      <c r="N35" s="680"/>
      <c r="O35" s="680"/>
      <c r="P35" s="680"/>
      <c r="Q35" s="680"/>
    </row>
    <row r="36" spans="1:17" x14ac:dyDescent="0.2">
      <c r="M36" s="662" t="s">
        <v>82</v>
      </c>
      <c r="N36" s="662"/>
      <c r="O36" s="662"/>
      <c r="P36" s="662"/>
      <c r="Q36" s="15"/>
    </row>
  </sheetData>
  <mergeCells count="15">
    <mergeCell ref="M33:O33"/>
    <mergeCell ref="M34:O34"/>
    <mergeCell ref="M35:Q35"/>
    <mergeCell ref="M36:P36"/>
    <mergeCell ref="A32:L32"/>
    <mergeCell ref="O2:Q2"/>
    <mergeCell ref="A3:L3"/>
    <mergeCell ref="A4:L4"/>
    <mergeCell ref="A6:L6"/>
    <mergeCell ref="M9:Q9"/>
    <mergeCell ref="A9:A10"/>
    <mergeCell ref="B9:B10"/>
    <mergeCell ref="C9:G9"/>
    <mergeCell ref="H9:L9"/>
    <mergeCell ref="N7:P7"/>
  </mergeCells>
  <phoneticPr fontId="0" type="noConversion"/>
  <printOptions horizontalCentered="1"/>
  <pageMargins left="0.70866141732283472" right="0.70866141732283472" top="0.23622047244094491" bottom="0" header="0.31496062992125984" footer="0.31496062992125984"/>
  <pageSetup paperSize="9" scale="7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view="pageBreakPreview" topLeftCell="A7" zoomScaleSheetLayoutView="100" workbookViewId="0">
      <selection activeCell="E23" sqref="E23"/>
    </sheetView>
  </sheetViews>
  <sheetFormatPr defaultRowHeight="12.75" x14ac:dyDescent="0.2"/>
  <cols>
    <col min="1" max="1" width="6" customWidth="1"/>
    <col min="2" max="2" width="15.5703125" customWidth="1"/>
    <col min="3" max="3" width="17.28515625" customWidth="1"/>
    <col min="4" max="4" width="19" customWidth="1"/>
    <col min="5" max="5" width="19.7109375" customWidth="1"/>
    <col min="6" max="6" width="18.85546875" customWidth="1"/>
    <col min="7" max="7" width="18" customWidth="1"/>
  </cols>
  <sheetData>
    <row r="1" spans="1:7" ht="30" customHeight="1" x14ac:dyDescent="0.2"/>
    <row r="2" spans="1:7" ht="18" x14ac:dyDescent="0.35">
      <c r="A2" s="772" t="s">
        <v>0</v>
      </c>
      <c r="B2" s="772"/>
      <c r="C2" s="772"/>
      <c r="D2" s="772"/>
      <c r="E2" s="772"/>
      <c r="G2" s="189" t="s">
        <v>703</v>
      </c>
    </row>
    <row r="3" spans="1:7" ht="21" x14ac:dyDescent="0.35">
      <c r="A3" s="773" t="s">
        <v>655</v>
      </c>
      <c r="B3" s="773"/>
      <c r="C3" s="773"/>
      <c r="D3" s="773"/>
      <c r="E3" s="773"/>
      <c r="F3" s="773"/>
    </row>
    <row r="4" spans="1:7" ht="15" x14ac:dyDescent="0.3">
      <c r="A4" s="191"/>
      <c r="B4" s="191"/>
    </row>
    <row r="5" spans="1:7" ht="18" customHeight="1" x14ac:dyDescent="0.35">
      <c r="A5" s="774" t="s">
        <v>704</v>
      </c>
      <c r="B5" s="774"/>
      <c r="C5" s="774"/>
      <c r="D5" s="774"/>
      <c r="E5" s="774"/>
      <c r="F5" s="774"/>
    </row>
    <row r="6" spans="1:7" x14ac:dyDescent="0.2">
      <c r="A6" s="35" t="s">
        <v>896</v>
      </c>
      <c r="B6" s="35"/>
      <c r="C6" s="15"/>
    </row>
    <row r="7" spans="1:7" ht="15" x14ac:dyDescent="0.3">
      <c r="A7" s="192"/>
      <c r="B7" s="192"/>
      <c r="F7" s="775" t="s">
        <v>916</v>
      </c>
      <c r="G7" s="775"/>
    </row>
    <row r="8" spans="1:7" ht="57.75" customHeight="1" x14ac:dyDescent="0.2">
      <c r="A8" s="193" t="s">
        <v>2</v>
      </c>
      <c r="B8" s="193" t="s">
        <v>3</v>
      </c>
      <c r="C8" s="297" t="s">
        <v>705</v>
      </c>
      <c r="D8" s="297" t="s">
        <v>706</v>
      </c>
      <c r="E8" s="297" t="s">
        <v>707</v>
      </c>
      <c r="F8" s="297" t="s">
        <v>708</v>
      </c>
      <c r="G8" s="278" t="s">
        <v>709</v>
      </c>
    </row>
    <row r="9" spans="1:7" s="189" customFormat="1" ht="15" x14ac:dyDescent="0.25">
      <c r="A9" s="195" t="s">
        <v>270</v>
      </c>
      <c r="B9" s="195" t="s">
        <v>271</v>
      </c>
      <c r="C9" s="195" t="s">
        <v>272</v>
      </c>
      <c r="D9" s="195" t="s">
        <v>273</v>
      </c>
      <c r="E9" s="195" t="s">
        <v>274</v>
      </c>
      <c r="F9" s="195" t="s">
        <v>275</v>
      </c>
      <c r="G9" s="195" t="s">
        <v>276</v>
      </c>
    </row>
    <row r="10" spans="1:7" x14ac:dyDescent="0.2">
      <c r="A10" s="8">
        <v>1</v>
      </c>
      <c r="B10" s="19" t="s">
        <v>830</v>
      </c>
      <c r="C10" s="265">
        <f>'enrolment vs availed_PY'!G12+'enrolment vs availed_UPY'!G12</f>
        <v>27439</v>
      </c>
      <c r="D10" s="196">
        <v>26033</v>
      </c>
      <c r="E10" s="196">
        <v>738</v>
      </c>
      <c r="F10" s="196">
        <f>C10-D10-E10</f>
        <v>668</v>
      </c>
      <c r="G10" s="9">
        <v>0</v>
      </c>
    </row>
    <row r="11" spans="1:7" x14ac:dyDescent="0.2">
      <c r="A11" s="8">
        <v>2</v>
      </c>
      <c r="B11" s="19" t="s">
        <v>831</v>
      </c>
      <c r="C11" s="265">
        <f>'enrolment vs availed_PY'!G13+'enrolment vs availed_UPY'!G13</f>
        <v>63627</v>
      </c>
      <c r="D11" s="196">
        <v>55342</v>
      </c>
      <c r="E11" s="196">
        <v>1962</v>
      </c>
      <c r="F11" s="196">
        <f t="shared" ref="F11:F21" si="0">C11-D11-E11</f>
        <v>6323</v>
      </c>
      <c r="G11" s="9">
        <v>0</v>
      </c>
    </row>
    <row r="12" spans="1:7" x14ac:dyDescent="0.2">
      <c r="A12" s="8">
        <v>3</v>
      </c>
      <c r="B12" s="19" t="s">
        <v>832</v>
      </c>
      <c r="C12" s="265">
        <f>'enrolment vs availed_PY'!G14+'enrolment vs availed_UPY'!G14</f>
        <v>26014</v>
      </c>
      <c r="D12" s="196">
        <v>25722</v>
      </c>
      <c r="E12" s="196">
        <v>0</v>
      </c>
      <c r="F12" s="196">
        <f t="shared" si="0"/>
        <v>292</v>
      </c>
      <c r="G12" s="9">
        <v>0</v>
      </c>
    </row>
    <row r="13" spans="1:7" x14ac:dyDescent="0.2">
      <c r="A13" s="8">
        <v>4</v>
      </c>
      <c r="B13" s="19" t="s">
        <v>833</v>
      </c>
      <c r="C13" s="265">
        <f>'enrolment vs availed_PY'!G15+'enrolment vs availed_UPY'!G15</f>
        <v>73979</v>
      </c>
      <c r="D13" s="196">
        <v>73432</v>
      </c>
      <c r="E13" s="196">
        <v>0</v>
      </c>
      <c r="F13" s="196">
        <f t="shared" si="0"/>
        <v>547</v>
      </c>
      <c r="G13" s="9">
        <v>0</v>
      </c>
    </row>
    <row r="14" spans="1:7" x14ac:dyDescent="0.2">
      <c r="A14" s="8">
        <v>5</v>
      </c>
      <c r="B14" s="19" t="s">
        <v>834</v>
      </c>
      <c r="C14" s="265">
        <f>'enrolment vs availed_PY'!G16+'enrolment vs availed_UPY'!G16</f>
        <v>5551</v>
      </c>
      <c r="D14" s="196">
        <v>4122</v>
      </c>
      <c r="E14" s="196">
        <v>1307</v>
      </c>
      <c r="F14" s="196">
        <f t="shared" si="0"/>
        <v>122</v>
      </c>
      <c r="G14" s="9">
        <v>0</v>
      </c>
    </row>
    <row r="15" spans="1:7" x14ac:dyDescent="0.2">
      <c r="A15" s="8">
        <v>6</v>
      </c>
      <c r="B15" s="19" t="s">
        <v>835</v>
      </c>
      <c r="C15" s="265">
        <f>'enrolment vs availed_PY'!G17+'enrolment vs availed_UPY'!G17</f>
        <v>40025</v>
      </c>
      <c r="D15" s="196">
        <v>38430</v>
      </c>
      <c r="E15" s="196">
        <v>751</v>
      </c>
      <c r="F15" s="196">
        <f t="shared" si="0"/>
        <v>844</v>
      </c>
      <c r="G15" s="9">
        <v>0</v>
      </c>
    </row>
    <row r="16" spans="1:7" x14ac:dyDescent="0.2">
      <c r="A16" s="8">
        <v>7</v>
      </c>
      <c r="B16" s="19" t="s">
        <v>836</v>
      </c>
      <c r="C16" s="265">
        <f>'enrolment vs availed_PY'!G18+'enrolment vs availed_UPY'!G18</f>
        <v>2040</v>
      </c>
      <c r="D16" s="196">
        <v>1495</v>
      </c>
      <c r="E16" s="196">
        <v>305</v>
      </c>
      <c r="F16" s="196">
        <f t="shared" si="0"/>
        <v>240</v>
      </c>
      <c r="G16" s="9">
        <v>0</v>
      </c>
    </row>
    <row r="17" spans="1:8" x14ac:dyDescent="0.2">
      <c r="A17" s="8">
        <v>8</v>
      </c>
      <c r="B17" s="19" t="s">
        <v>837</v>
      </c>
      <c r="C17" s="265">
        <f>'enrolment vs availed_PY'!G19+'enrolment vs availed_UPY'!G19</f>
        <v>75359</v>
      </c>
      <c r="D17" s="196">
        <v>74432</v>
      </c>
      <c r="E17" s="196">
        <v>482</v>
      </c>
      <c r="F17" s="196">
        <f t="shared" si="0"/>
        <v>445</v>
      </c>
      <c r="G17" s="9">
        <v>0</v>
      </c>
    </row>
    <row r="18" spans="1:8" x14ac:dyDescent="0.2">
      <c r="A18" s="8">
        <v>9</v>
      </c>
      <c r="B18" s="19" t="s">
        <v>838</v>
      </c>
      <c r="C18" s="265">
        <f>'enrolment vs availed_PY'!G20+'enrolment vs availed_UPY'!G20</f>
        <v>59071</v>
      </c>
      <c r="D18" s="196">
        <v>42552</v>
      </c>
      <c r="E18" s="196">
        <v>4078</v>
      </c>
      <c r="F18" s="196">
        <f t="shared" si="0"/>
        <v>12441</v>
      </c>
      <c r="G18" s="9">
        <v>0</v>
      </c>
    </row>
    <row r="19" spans="1:8" x14ac:dyDescent="0.2">
      <c r="A19" s="8">
        <v>10</v>
      </c>
      <c r="B19" s="19" t="s">
        <v>839</v>
      </c>
      <c r="C19" s="265">
        <f>'enrolment vs availed_PY'!G21+'enrolment vs availed_UPY'!G21</f>
        <v>60224</v>
      </c>
      <c r="D19" s="196">
        <v>57070</v>
      </c>
      <c r="E19" s="196">
        <v>3154</v>
      </c>
      <c r="F19" s="196">
        <f t="shared" si="0"/>
        <v>0</v>
      </c>
      <c r="G19" s="9">
        <v>0</v>
      </c>
    </row>
    <row r="20" spans="1:8" x14ac:dyDescent="0.2">
      <c r="A20" s="8">
        <v>11</v>
      </c>
      <c r="B20" s="19" t="s">
        <v>840</v>
      </c>
      <c r="C20" s="265">
        <f>'enrolment vs availed_PY'!G22+'enrolment vs availed_UPY'!G22</f>
        <v>51981</v>
      </c>
      <c r="D20" s="196">
        <v>45387</v>
      </c>
      <c r="E20" s="196">
        <v>3001</v>
      </c>
      <c r="F20" s="196">
        <f t="shared" si="0"/>
        <v>3593</v>
      </c>
      <c r="G20" s="9">
        <v>0</v>
      </c>
    </row>
    <row r="21" spans="1:8" x14ac:dyDescent="0.2">
      <c r="A21" s="8">
        <v>12</v>
      </c>
      <c r="B21" s="19" t="s">
        <v>841</v>
      </c>
      <c r="C21" s="265">
        <f>'enrolment vs availed_PY'!G23+'enrolment vs availed_UPY'!G23</f>
        <v>39395</v>
      </c>
      <c r="D21" s="196">
        <v>36305</v>
      </c>
      <c r="E21" s="196">
        <v>1447</v>
      </c>
      <c r="F21" s="196">
        <f t="shared" si="0"/>
        <v>1643</v>
      </c>
      <c r="G21" s="9">
        <v>0</v>
      </c>
    </row>
    <row r="22" spans="1:8" s="15" customFormat="1" x14ac:dyDescent="0.2">
      <c r="A22" s="29"/>
      <c r="B22" s="29" t="s">
        <v>17</v>
      </c>
      <c r="C22" s="324">
        <f>SUM(C10:C21)</f>
        <v>524705</v>
      </c>
      <c r="D22" s="324">
        <f t="shared" ref="D22:G22" si="1">SUM(D10:D21)</f>
        <v>480322</v>
      </c>
      <c r="E22" s="324">
        <f t="shared" si="1"/>
        <v>17225</v>
      </c>
      <c r="F22" s="324">
        <f t="shared" si="1"/>
        <v>27158</v>
      </c>
      <c r="G22" s="324">
        <f t="shared" si="1"/>
        <v>0</v>
      </c>
    </row>
    <row r="23" spans="1:8" x14ac:dyDescent="0.2">
      <c r="C23" s="469"/>
      <c r="D23" s="630">
        <f>D22/C22</f>
        <v>0.91541342278041948</v>
      </c>
      <c r="E23" s="634">
        <f>E22/C22</f>
        <v>3.282797000219171E-2</v>
      </c>
      <c r="F23" s="315"/>
      <c r="G23" s="13"/>
    </row>
    <row r="25" spans="1:8" x14ac:dyDescent="0.2">
      <c r="A25" s="298"/>
      <c r="B25" s="298"/>
      <c r="C25" s="298"/>
      <c r="D25" s="298"/>
      <c r="E25" s="298"/>
      <c r="F25" s="298"/>
      <c r="G25" s="298"/>
      <c r="H25" s="298"/>
    </row>
    <row r="26" spans="1:8" x14ac:dyDescent="0.2">
      <c r="E26" s="680" t="s">
        <v>955</v>
      </c>
      <c r="F26" s="680"/>
      <c r="G26" s="680"/>
    </row>
    <row r="27" spans="1:8" x14ac:dyDescent="0.2">
      <c r="A27" s="298" t="s">
        <v>12</v>
      </c>
      <c r="E27" s="680" t="s">
        <v>935</v>
      </c>
      <c r="F27" s="680"/>
      <c r="G27" s="680"/>
    </row>
    <row r="28" spans="1:8" ht="12.75" customHeight="1" x14ac:dyDescent="0.2">
      <c r="E28" s="787" t="s">
        <v>936</v>
      </c>
      <c r="F28" s="787"/>
      <c r="G28" s="787"/>
    </row>
    <row r="29" spans="1:8" x14ac:dyDescent="0.2">
      <c r="E29" s="662" t="s">
        <v>937</v>
      </c>
      <c r="F29" s="662"/>
      <c r="G29" s="662"/>
    </row>
    <row r="31" spans="1:8" x14ac:dyDescent="0.2">
      <c r="D31" s="628">
        <f>D22/C22</f>
        <v>0.91541342278041948</v>
      </c>
      <c r="E31" s="628">
        <f>E22/C22</f>
        <v>3.282797000219171E-2</v>
      </c>
      <c r="F31" s="628">
        <f>F22/C22</f>
        <v>5.175860721738882E-2</v>
      </c>
    </row>
  </sheetData>
  <mergeCells count="8">
    <mergeCell ref="E26:G26"/>
    <mergeCell ref="E27:G27"/>
    <mergeCell ref="E29:G29"/>
    <mergeCell ref="A2:E2"/>
    <mergeCell ref="A3:F3"/>
    <mergeCell ref="A5:F5"/>
    <mergeCell ref="F7:G7"/>
    <mergeCell ref="E28:G28"/>
  </mergeCells>
  <printOptions horizontalCentered="1"/>
  <pageMargins left="0.70866141732283472" right="0.70866141732283472" top="0.23622047244094491" bottom="0"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view="pageBreakPreview" zoomScale="81" zoomScaleSheetLayoutView="81" workbookViewId="0">
      <selection activeCell="J27" sqref="J27"/>
    </sheetView>
  </sheetViews>
  <sheetFormatPr defaultColWidth="9.140625" defaultRowHeight="12.75" x14ac:dyDescent="0.2"/>
  <cols>
    <col min="1" max="1" width="7.42578125" style="16" customWidth="1"/>
    <col min="2" max="2" width="17.140625" style="16" customWidth="1"/>
    <col min="3" max="3" width="11" style="16" customWidth="1"/>
    <col min="4" max="4" width="10" style="16" customWidth="1"/>
    <col min="5" max="5" width="13.140625" style="16" customWidth="1"/>
    <col min="6" max="6" width="15.140625" style="16" customWidth="1"/>
    <col min="7" max="7" width="13.28515625" style="16" customWidth="1"/>
    <col min="8" max="8" width="14.7109375" style="16" customWidth="1"/>
    <col min="9" max="9" width="16.7109375" style="16" customWidth="1"/>
    <col min="10" max="10" width="19.28515625" style="16" customWidth="1"/>
    <col min="11" max="11" width="9.28515625" style="16" bestFit="1" customWidth="1"/>
    <col min="12" max="16384" width="9.140625" style="16"/>
  </cols>
  <sheetData>
    <row r="1" spans="1:14" s="540" customFormat="1" ht="30" customHeight="1" x14ac:dyDescent="0.2"/>
    <row r="2" spans="1:14" customFormat="1" x14ac:dyDescent="0.2">
      <c r="E2" s="689"/>
      <c r="F2" s="689"/>
      <c r="G2" s="689"/>
      <c r="H2" s="689"/>
      <c r="I2" s="689"/>
      <c r="J2" s="134" t="s">
        <v>60</v>
      </c>
    </row>
    <row r="3" spans="1:14" customFormat="1" ht="15" x14ac:dyDescent="0.2">
      <c r="A3" s="782" t="s">
        <v>0</v>
      </c>
      <c r="B3" s="782"/>
      <c r="C3" s="782"/>
      <c r="D3" s="782"/>
      <c r="E3" s="782"/>
      <c r="F3" s="782"/>
      <c r="G3" s="782"/>
      <c r="H3" s="782"/>
      <c r="I3" s="782"/>
      <c r="J3" s="782"/>
    </row>
    <row r="4" spans="1:14" customFormat="1" ht="20.25" x14ac:dyDescent="0.3">
      <c r="A4" s="687" t="s">
        <v>655</v>
      </c>
      <c r="B4" s="687"/>
      <c r="C4" s="687"/>
      <c r="D4" s="687"/>
      <c r="E4" s="687"/>
      <c r="F4" s="687"/>
      <c r="G4" s="687"/>
      <c r="H4" s="687"/>
      <c r="I4" s="687"/>
      <c r="J4" s="687"/>
    </row>
    <row r="5" spans="1:14" customFormat="1" ht="14.25" customHeight="1" x14ac:dyDescent="0.2"/>
    <row r="6" spans="1:14" ht="31.5" customHeight="1" x14ac:dyDescent="0.25">
      <c r="A6" s="785" t="s">
        <v>667</v>
      </c>
      <c r="B6" s="785"/>
      <c r="C6" s="785"/>
      <c r="D6" s="785"/>
      <c r="E6" s="785"/>
      <c r="F6" s="785"/>
      <c r="G6" s="785"/>
      <c r="H6" s="785"/>
      <c r="I6" s="785"/>
      <c r="J6" s="785"/>
    </row>
    <row r="7" spans="1:14" ht="13.5" customHeight="1" x14ac:dyDescent="0.2">
      <c r="A7" s="1"/>
      <c r="B7" s="1"/>
      <c r="C7" s="1"/>
      <c r="D7" s="1"/>
      <c r="E7" s="1"/>
      <c r="F7" s="1"/>
      <c r="G7" s="1"/>
      <c r="H7" s="1"/>
      <c r="I7" s="1"/>
      <c r="J7" s="1"/>
    </row>
    <row r="8" spans="1:14" ht="0.75" customHeight="1" x14ac:dyDescent="0.2"/>
    <row r="9" spans="1:14" x14ac:dyDescent="0.2">
      <c r="A9" s="35" t="s">
        <v>896</v>
      </c>
      <c r="B9" s="35"/>
      <c r="C9" s="15"/>
      <c r="H9" s="775" t="s">
        <v>916</v>
      </c>
      <c r="I9" s="775"/>
      <c r="J9" s="775"/>
      <c r="L9" s="21"/>
      <c r="M9" s="21"/>
    </row>
    <row r="10" spans="1:14" x14ac:dyDescent="0.2">
      <c r="A10" s="656" t="s">
        <v>2</v>
      </c>
      <c r="B10" s="656" t="s">
        <v>3</v>
      </c>
      <c r="C10" s="657" t="s">
        <v>668</v>
      </c>
      <c r="D10" s="681"/>
      <c r="E10" s="681"/>
      <c r="F10" s="658"/>
      <c r="G10" s="657" t="s">
        <v>101</v>
      </c>
      <c r="H10" s="681"/>
      <c r="I10" s="681"/>
      <c r="J10" s="658"/>
      <c r="L10" s="21"/>
      <c r="M10" s="21"/>
      <c r="N10" s="21"/>
    </row>
    <row r="11" spans="1:14" ht="59.25" customHeight="1" x14ac:dyDescent="0.2">
      <c r="A11" s="656"/>
      <c r="B11" s="656"/>
      <c r="C11" s="5" t="s">
        <v>185</v>
      </c>
      <c r="D11" s="5" t="s">
        <v>15</v>
      </c>
      <c r="E11" s="287" t="s">
        <v>669</v>
      </c>
      <c r="F11" s="7" t="s">
        <v>203</v>
      </c>
      <c r="G11" s="5" t="s">
        <v>185</v>
      </c>
      <c r="H11" s="25" t="s">
        <v>16</v>
      </c>
      <c r="I11" s="103" t="s">
        <v>111</v>
      </c>
      <c r="J11" s="5" t="s">
        <v>204</v>
      </c>
      <c r="L11" s="21"/>
      <c r="M11" s="21"/>
    </row>
    <row r="12" spans="1:14" x14ac:dyDescent="0.2">
      <c r="A12" s="5">
        <v>1</v>
      </c>
      <c r="B12" s="5">
        <v>2</v>
      </c>
      <c r="C12" s="5">
        <v>3</v>
      </c>
      <c r="D12" s="5">
        <v>4</v>
      </c>
      <c r="E12" s="5">
        <v>5</v>
      </c>
      <c r="F12" s="7">
        <v>6</v>
      </c>
      <c r="G12" s="5">
        <v>7</v>
      </c>
      <c r="H12" s="100">
        <v>8</v>
      </c>
      <c r="I12" s="5">
        <v>9</v>
      </c>
      <c r="J12" s="5">
        <v>10</v>
      </c>
      <c r="L12" s="21"/>
      <c r="M12" s="21"/>
    </row>
    <row r="13" spans="1:14" x14ac:dyDescent="0.2">
      <c r="A13" s="8">
        <v>1</v>
      </c>
      <c r="B13" s="19" t="s">
        <v>830</v>
      </c>
      <c r="C13" s="19">
        <v>593</v>
      </c>
      <c r="D13" s="19">
        <v>15959</v>
      </c>
      <c r="E13" s="19">
        <v>242</v>
      </c>
      <c r="F13" s="552">
        <f>D13*E13</f>
        <v>3862078</v>
      </c>
      <c r="G13" s="335">
        <f>'AT3A_cvrg(Insti)_PY'!G13</f>
        <v>592</v>
      </c>
      <c r="H13" s="28">
        <f>'enrolment vs availed_PY'!Q12</f>
        <v>3613681</v>
      </c>
      <c r="I13" s="28">
        <v>239</v>
      </c>
      <c r="J13" s="340">
        <f>H13/I13</f>
        <v>15120.004184100419</v>
      </c>
      <c r="L13" s="21"/>
      <c r="M13" s="21"/>
    </row>
    <row r="14" spans="1:14" x14ac:dyDescent="0.2">
      <c r="A14" s="8">
        <v>2</v>
      </c>
      <c r="B14" s="19" t="s">
        <v>831</v>
      </c>
      <c r="C14" s="19">
        <v>1177</v>
      </c>
      <c r="D14" s="19">
        <v>42353</v>
      </c>
      <c r="E14" s="19">
        <v>242</v>
      </c>
      <c r="F14" s="552">
        <f t="shared" ref="F14:F24" si="0">D14*E14</f>
        <v>10249426</v>
      </c>
      <c r="G14" s="335">
        <f>'AT3A_cvrg(Insti)_PY'!G14</f>
        <v>1187</v>
      </c>
      <c r="H14" s="28">
        <f>'enrolment vs availed_PY'!Q13</f>
        <v>8288547</v>
      </c>
      <c r="I14" s="28">
        <v>237</v>
      </c>
      <c r="J14" s="340">
        <f t="shared" ref="J14:J24" si="1">H14/I14</f>
        <v>34972.772151898731</v>
      </c>
      <c r="K14" s="477"/>
      <c r="L14" s="21"/>
      <c r="M14" s="21"/>
    </row>
    <row r="15" spans="1:14" x14ac:dyDescent="0.2">
      <c r="A15" s="8">
        <v>3</v>
      </c>
      <c r="B15" s="19" t="s">
        <v>832</v>
      </c>
      <c r="C15" s="19">
        <v>489</v>
      </c>
      <c r="D15" s="19">
        <v>14225</v>
      </c>
      <c r="E15" s="19">
        <v>242</v>
      </c>
      <c r="F15" s="552">
        <f t="shared" si="0"/>
        <v>3442450</v>
      </c>
      <c r="G15" s="335">
        <f>'AT3A_cvrg(Insti)_PY'!G15</f>
        <v>480</v>
      </c>
      <c r="H15" s="28">
        <f>'enrolment vs availed_PY'!Q14</f>
        <v>3500791</v>
      </c>
      <c r="I15" s="28">
        <v>241</v>
      </c>
      <c r="J15" s="340">
        <f t="shared" si="1"/>
        <v>14526.103734439834</v>
      </c>
      <c r="K15" s="477"/>
      <c r="L15" s="21"/>
      <c r="M15" s="21"/>
    </row>
    <row r="16" spans="1:14" x14ac:dyDescent="0.2">
      <c r="A16" s="8">
        <v>4</v>
      </c>
      <c r="B16" s="19" t="s">
        <v>833</v>
      </c>
      <c r="C16" s="19">
        <v>1715</v>
      </c>
      <c r="D16" s="19">
        <v>40182</v>
      </c>
      <c r="E16" s="19">
        <v>242</v>
      </c>
      <c r="F16" s="552">
        <f t="shared" si="0"/>
        <v>9724044</v>
      </c>
      <c r="G16" s="335">
        <f>'AT3A_cvrg(Insti)_PY'!G16</f>
        <v>1689</v>
      </c>
      <c r="H16" s="28">
        <f>'enrolment vs availed_PY'!Q15</f>
        <v>9203642</v>
      </c>
      <c r="I16" s="28">
        <v>241</v>
      </c>
      <c r="J16" s="340">
        <f t="shared" si="1"/>
        <v>38189.385892116181</v>
      </c>
      <c r="K16" s="477"/>
      <c r="L16" s="21"/>
      <c r="M16" s="21"/>
    </row>
    <row r="17" spans="1:13" x14ac:dyDescent="0.2">
      <c r="A17" s="8">
        <v>5</v>
      </c>
      <c r="B17" s="19" t="s">
        <v>834</v>
      </c>
      <c r="C17" s="19">
        <v>184</v>
      </c>
      <c r="D17" s="19">
        <v>3421</v>
      </c>
      <c r="E17" s="19">
        <v>242</v>
      </c>
      <c r="F17" s="552">
        <f t="shared" si="0"/>
        <v>827882</v>
      </c>
      <c r="G17" s="335">
        <f>'AT3A_cvrg(Insti)_PY'!G17</f>
        <v>181</v>
      </c>
      <c r="H17" s="28">
        <f>'enrolment vs availed_PY'!Q16</f>
        <v>787993</v>
      </c>
      <c r="I17" s="28">
        <v>242</v>
      </c>
      <c r="J17" s="340">
        <f t="shared" si="1"/>
        <v>3256.1694214876034</v>
      </c>
      <c r="K17" s="477"/>
      <c r="L17" s="21"/>
      <c r="M17" s="21"/>
    </row>
    <row r="18" spans="1:13" x14ac:dyDescent="0.2">
      <c r="A18" s="8">
        <v>6</v>
      </c>
      <c r="B18" s="19" t="s">
        <v>835</v>
      </c>
      <c r="C18" s="19">
        <v>765</v>
      </c>
      <c r="D18" s="19">
        <v>23803</v>
      </c>
      <c r="E18" s="19">
        <v>242</v>
      </c>
      <c r="F18" s="552">
        <f t="shared" si="0"/>
        <v>5760326</v>
      </c>
      <c r="G18" s="335">
        <f>'AT3A_cvrg(Insti)_PY'!G18</f>
        <v>763</v>
      </c>
      <c r="H18" s="28">
        <f>'enrolment vs availed_PY'!Q17</f>
        <v>5259841</v>
      </c>
      <c r="I18" s="28">
        <v>238</v>
      </c>
      <c r="J18" s="340">
        <f t="shared" si="1"/>
        <v>22100.172268907561</v>
      </c>
      <c r="K18" s="477"/>
      <c r="L18" s="21"/>
      <c r="M18" s="21"/>
    </row>
    <row r="19" spans="1:13" x14ac:dyDescent="0.2">
      <c r="A19" s="8">
        <v>7</v>
      </c>
      <c r="B19" s="19" t="s">
        <v>836</v>
      </c>
      <c r="C19" s="19">
        <v>199</v>
      </c>
      <c r="D19" s="19">
        <v>1423</v>
      </c>
      <c r="E19" s="19">
        <v>242</v>
      </c>
      <c r="F19" s="552">
        <f t="shared" si="0"/>
        <v>344366</v>
      </c>
      <c r="G19" s="335">
        <f>'AT3A_cvrg(Insti)_PY'!G19</f>
        <v>187</v>
      </c>
      <c r="H19" s="28">
        <f>'enrolment vs availed_PY'!Q18</f>
        <v>297103</v>
      </c>
      <c r="I19" s="28">
        <v>239</v>
      </c>
      <c r="J19" s="340">
        <f t="shared" si="1"/>
        <v>1243.1087866108787</v>
      </c>
      <c r="K19" s="477"/>
      <c r="L19" s="21"/>
      <c r="M19" s="21"/>
    </row>
    <row r="20" spans="1:13" x14ac:dyDescent="0.2">
      <c r="A20" s="8">
        <v>8</v>
      </c>
      <c r="B20" s="19" t="s">
        <v>837</v>
      </c>
      <c r="C20" s="19">
        <v>1740</v>
      </c>
      <c r="D20" s="19">
        <v>42843</v>
      </c>
      <c r="E20" s="19">
        <v>242</v>
      </c>
      <c r="F20" s="552">
        <f t="shared" si="0"/>
        <v>10368006</v>
      </c>
      <c r="G20" s="335">
        <f>'AT3A_cvrg(Insti)_PY'!G20</f>
        <v>1719</v>
      </c>
      <c r="H20" s="28">
        <f>'enrolment vs availed_PY'!Q19</f>
        <v>9423343</v>
      </c>
      <c r="I20" s="28">
        <v>241</v>
      </c>
      <c r="J20" s="340">
        <f t="shared" si="1"/>
        <v>39101.008298755187</v>
      </c>
      <c r="K20" s="477"/>
      <c r="L20" s="21"/>
      <c r="M20" s="21"/>
    </row>
    <row r="21" spans="1:13" x14ac:dyDescent="0.2">
      <c r="A21" s="8">
        <v>9</v>
      </c>
      <c r="B21" s="19" t="s">
        <v>838</v>
      </c>
      <c r="C21" s="19">
        <v>1619</v>
      </c>
      <c r="D21" s="19">
        <v>35449</v>
      </c>
      <c r="E21" s="19">
        <v>242</v>
      </c>
      <c r="F21" s="552">
        <f t="shared" si="0"/>
        <v>8578658</v>
      </c>
      <c r="G21" s="335">
        <f>'AT3A_cvrg(Insti)_PY'!G21</f>
        <v>1615</v>
      </c>
      <c r="H21" s="28">
        <f>'enrolment vs availed_PY'!Q20</f>
        <v>7924136</v>
      </c>
      <c r="I21" s="28">
        <v>241</v>
      </c>
      <c r="J21" s="340">
        <f t="shared" si="1"/>
        <v>32880.232365145232</v>
      </c>
      <c r="K21" s="477"/>
      <c r="L21" s="21"/>
      <c r="M21" s="21"/>
    </row>
    <row r="22" spans="1:13" x14ac:dyDescent="0.2">
      <c r="A22" s="8">
        <v>10</v>
      </c>
      <c r="B22" s="19" t="s">
        <v>839</v>
      </c>
      <c r="C22" s="19">
        <v>1040</v>
      </c>
      <c r="D22" s="19">
        <v>33372</v>
      </c>
      <c r="E22" s="19">
        <v>242</v>
      </c>
      <c r="F22" s="552">
        <f t="shared" si="0"/>
        <v>8076024</v>
      </c>
      <c r="G22" s="335">
        <f>'AT3A_cvrg(Insti)_PY'!G22</f>
        <v>1038</v>
      </c>
      <c r="H22" s="28">
        <f>'enrolment vs availed_PY'!Q21</f>
        <v>7455111</v>
      </c>
      <c r="I22" s="28">
        <v>239</v>
      </c>
      <c r="J22" s="340">
        <f t="shared" si="1"/>
        <v>31192.933054393307</v>
      </c>
      <c r="K22" s="477"/>
      <c r="L22" s="21"/>
      <c r="M22" s="21"/>
    </row>
    <row r="23" spans="1:13" x14ac:dyDescent="0.2">
      <c r="A23" s="434">
        <v>11</v>
      </c>
      <c r="B23" s="19" t="s">
        <v>840</v>
      </c>
      <c r="C23" s="19">
        <v>770</v>
      </c>
      <c r="D23" s="19">
        <v>29821</v>
      </c>
      <c r="E23" s="19">
        <v>242</v>
      </c>
      <c r="F23" s="335">
        <f t="shared" si="0"/>
        <v>7216682</v>
      </c>
      <c r="G23" s="335">
        <f>'AT3A_cvrg(Insti)_PY'!G23</f>
        <v>773</v>
      </c>
      <c r="H23" s="28">
        <f>'enrolment vs availed_PY'!Q22</f>
        <v>6638440</v>
      </c>
      <c r="I23" s="19">
        <v>239</v>
      </c>
      <c r="J23" s="340">
        <f t="shared" si="1"/>
        <v>27775.899581589958</v>
      </c>
      <c r="K23" s="477"/>
      <c r="L23" s="21"/>
      <c r="M23" s="21"/>
    </row>
    <row r="24" spans="1:13" x14ac:dyDescent="0.2">
      <c r="A24" s="434">
        <v>12</v>
      </c>
      <c r="B24" s="19" t="s">
        <v>841</v>
      </c>
      <c r="C24" s="19">
        <v>510</v>
      </c>
      <c r="D24" s="19">
        <v>22828</v>
      </c>
      <c r="E24" s="19">
        <v>242</v>
      </c>
      <c r="F24" s="335">
        <f t="shared" si="0"/>
        <v>5524376</v>
      </c>
      <c r="G24" s="335">
        <f>'AT3A_cvrg(Insti)_PY'!G24</f>
        <v>510</v>
      </c>
      <c r="H24" s="28">
        <f>'enrolment vs availed_PY'!Q23</f>
        <v>5054400</v>
      </c>
      <c r="I24" s="19">
        <v>238</v>
      </c>
      <c r="J24" s="340">
        <f t="shared" si="1"/>
        <v>21236.974789915967</v>
      </c>
      <c r="K24" s="477"/>
      <c r="L24" s="21"/>
      <c r="M24" s="21"/>
    </row>
    <row r="25" spans="1:13" x14ac:dyDescent="0.2">
      <c r="A25" s="29"/>
      <c r="B25" s="29" t="s">
        <v>17</v>
      </c>
      <c r="C25" s="29">
        <f>SUM(C13:C24)</f>
        <v>10801</v>
      </c>
      <c r="D25" s="29">
        <f>SUM(D13:D24)</f>
        <v>305679</v>
      </c>
      <c r="E25" s="29">
        <f>SUM(E13:E24)/12</f>
        <v>242</v>
      </c>
      <c r="F25" s="352">
        <f>SUM(F13:F24)</f>
        <v>73974318</v>
      </c>
      <c r="G25" s="29">
        <f>SUM(G13:G24)</f>
        <v>10734</v>
      </c>
      <c r="H25" s="29">
        <f>SUM(H13:H24)</f>
        <v>67447028</v>
      </c>
      <c r="I25" s="352">
        <v>241</v>
      </c>
      <c r="J25" s="352">
        <f>SUM(J13:J24)</f>
        <v>281594.76452936087</v>
      </c>
      <c r="K25" s="598"/>
      <c r="L25" s="21"/>
      <c r="M25" s="21"/>
    </row>
    <row r="26" spans="1:13" x14ac:dyDescent="0.2">
      <c r="A26" s="12"/>
      <c r="B26" s="30"/>
      <c r="C26" s="30"/>
      <c r="D26" s="21"/>
      <c r="E26" s="438"/>
      <c r="F26" s="21"/>
      <c r="G26" s="21"/>
      <c r="H26" s="21"/>
      <c r="I26" s="349"/>
      <c r="J26" s="350">
        <f>'T5A_PLAN_vs_PRFM '!J25</f>
        <v>200411.14871389445</v>
      </c>
    </row>
    <row r="27" spans="1:13" x14ac:dyDescent="0.2">
      <c r="A27" s="12"/>
      <c r="B27" s="30"/>
      <c r="C27" s="30"/>
      <c r="D27" s="21"/>
      <c r="E27" s="21"/>
      <c r="F27" s="21"/>
      <c r="G27" s="21"/>
      <c r="H27" s="21"/>
      <c r="I27" s="21"/>
      <c r="J27" s="644">
        <f>J25+J26</f>
        <v>482005.91324325535</v>
      </c>
    </row>
    <row r="28" spans="1:13" x14ac:dyDescent="0.2">
      <c r="A28" s="337"/>
      <c r="B28" s="337"/>
      <c r="C28" s="439"/>
      <c r="D28" s="439"/>
      <c r="E28" s="439"/>
      <c r="F28" s="337"/>
      <c r="G28" s="337"/>
      <c r="H28" s="337"/>
      <c r="I28" s="337"/>
      <c r="K28" s="349"/>
    </row>
    <row r="29" spans="1:13" x14ac:dyDescent="0.2">
      <c r="I29" s="336"/>
      <c r="K29" s="337"/>
    </row>
    <row r="30" spans="1:13" x14ac:dyDescent="0.2">
      <c r="A30" s="789"/>
      <c r="B30" s="789"/>
      <c r="C30" s="789"/>
      <c r="D30" s="789"/>
      <c r="E30" s="789"/>
      <c r="F30" s="789"/>
      <c r="G30" s="789"/>
      <c r="H30" s="789"/>
      <c r="I30" s="789"/>
      <c r="J30" s="789"/>
      <c r="K30" s="336"/>
    </row>
    <row r="32" spans="1:13" x14ac:dyDescent="0.2">
      <c r="I32" s="788" t="s">
        <v>828</v>
      </c>
      <c r="J32" s="788"/>
      <c r="K32" s="788"/>
    </row>
    <row r="33" spans="1:11" x14ac:dyDescent="0.2">
      <c r="I33" s="680" t="s">
        <v>824</v>
      </c>
      <c r="J33" s="680"/>
      <c r="K33" s="680"/>
    </row>
    <row r="34" spans="1:11" x14ac:dyDescent="0.2">
      <c r="A34" s="15" t="s">
        <v>12</v>
      </c>
      <c r="I34" s="680" t="s">
        <v>825</v>
      </c>
      <c r="J34" s="680"/>
      <c r="K34" s="680"/>
    </row>
    <row r="35" spans="1:11" x14ac:dyDescent="0.2">
      <c r="I35" s="35" t="s">
        <v>82</v>
      </c>
      <c r="J35" s="35"/>
      <c r="K35" s="35"/>
    </row>
  </sheetData>
  <mergeCells count="13">
    <mergeCell ref="I32:K32"/>
    <mergeCell ref="I33:K33"/>
    <mergeCell ref="I34:K34"/>
    <mergeCell ref="E2:I2"/>
    <mergeCell ref="A3:J3"/>
    <mergeCell ref="A4:J4"/>
    <mergeCell ref="G10:J10"/>
    <mergeCell ref="C10:F10"/>
    <mergeCell ref="H9:J9"/>
    <mergeCell ref="A6:J6"/>
    <mergeCell ref="A10:A11"/>
    <mergeCell ref="B10:B11"/>
    <mergeCell ref="A30:J30"/>
  </mergeCells>
  <phoneticPr fontId="0" type="noConversion"/>
  <printOptions horizontalCentered="1"/>
  <pageMargins left="0.70866141732283472" right="0.70866141732283472" top="0.23622047244094491" bottom="0" header="0.31496062992125984" footer="0.31496062992125984"/>
  <pageSetup paperSize="9" scale="9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view="pageBreakPreview" topLeftCell="A10" zoomScale="94" zoomScaleSheetLayoutView="94" workbookViewId="0">
      <selection activeCell="G41" sqref="G41"/>
    </sheetView>
  </sheetViews>
  <sheetFormatPr defaultColWidth="9.140625" defaultRowHeight="12.75" x14ac:dyDescent="0.2"/>
  <cols>
    <col min="1" max="1" width="7.42578125" style="16" customWidth="1"/>
    <col min="2" max="2" width="17.140625" style="16" customWidth="1"/>
    <col min="3" max="3" width="11" style="16" customWidth="1"/>
    <col min="4" max="4" width="10" style="16" customWidth="1"/>
    <col min="5" max="5" width="14.140625" style="16" customWidth="1"/>
    <col min="6" max="6" width="14.28515625" style="16" customWidth="1"/>
    <col min="7" max="7" width="13.28515625" style="16" customWidth="1"/>
    <col min="8" max="8" width="14.7109375" style="16" customWidth="1"/>
    <col min="9" max="9" width="16.7109375" style="16" customWidth="1"/>
    <col min="10" max="10" width="19.28515625" style="16" customWidth="1"/>
    <col min="11" max="16384" width="9.140625" style="16"/>
  </cols>
  <sheetData>
    <row r="1" spans="1:13" s="540" customFormat="1" ht="30" customHeight="1" x14ac:dyDescent="0.2"/>
    <row r="2" spans="1:13" customFormat="1" x14ac:dyDescent="0.2">
      <c r="E2" s="689"/>
      <c r="F2" s="689"/>
      <c r="G2" s="689"/>
      <c r="H2" s="689"/>
      <c r="I2" s="689"/>
      <c r="J2" s="134" t="s">
        <v>370</v>
      </c>
    </row>
    <row r="3" spans="1:13" customFormat="1" ht="15" x14ac:dyDescent="0.2">
      <c r="A3" s="782" t="s">
        <v>0</v>
      </c>
      <c r="B3" s="782"/>
      <c r="C3" s="782"/>
      <c r="D3" s="782"/>
      <c r="E3" s="782"/>
      <c r="F3" s="782"/>
      <c r="G3" s="782"/>
      <c r="H3" s="782"/>
      <c r="I3" s="782"/>
      <c r="J3" s="782"/>
    </row>
    <row r="4" spans="1:13" customFormat="1" ht="20.25" x14ac:dyDescent="0.3">
      <c r="A4" s="687" t="s">
        <v>655</v>
      </c>
      <c r="B4" s="687"/>
      <c r="C4" s="687"/>
      <c r="D4" s="687"/>
      <c r="E4" s="687"/>
      <c r="F4" s="687"/>
      <c r="G4" s="687"/>
      <c r="H4" s="687"/>
      <c r="I4" s="687"/>
      <c r="J4" s="687"/>
    </row>
    <row r="5" spans="1:13" customFormat="1" ht="14.25" customHeight="1" x14ac:dyDescent="0.2"/>
    <row r="6" spans="1:13" ht="15.75" customHeight="1" x14ac:dyDescent="0.25">
      <c r="A6" s="785" t="s">
        <v>700</v>
      </c>
      <c r="B6" s="785"/>
      <c r="C6" s="785"/>
      <c r="D6" s="785"/>
      <c r="E6" s="785"/>
      <c r="F6" s="785"/>
      <c r="G6" s="785"/>
      <c r="H6" s="785"/>
      <c r="I6" s="785"/>
      <c r="J6" s="785"/>
    </row>
    <row r="7" spans="1:13" ht="13.5" customHeight="1" x14ac:dyDescent="0.2">
      <c r="A7" s="1"/>
      <c r="B7" s="1"/>
      <c r="C7" s="1"/>
      <c r="D7" s="1"/>
      <c r="E7" s="1"/>
      <c r="F7" s="1"/>
      <c r="G7" s="1"/>
      <c r="H7" s="1"/>
      <c r="I7" s="1"/>
      <c r="J7" s="1"/>
    </row>
    <row r="8" spans="1:13" ht="0.75" customHeight="1" x14ac:dyDescent="0.2"/>
    <row r="9" spans="1:13" x14ac:dyDescent="0.2">
      <c r="A9" s="35" t="s">
        <v>896</v>
      </c>
      <c r="B9" s="35"/>
      <c r="C9" s="15"/>
      <c r="H9" s="790" t="s">
        <v>916</v>
      </c>
      <c r="I9" s="790"/>
      <c r="J9" s="790"/>
    </row>
    <row r="10" spans="1:13" x14ac:dyDescent="0.2">
      <c r="A10" s="779" t="s">
        <v>2</v>
      </c>
      <c r="B10" s="779" t="s">
        <v>3</v>
      </c>
      <c r="C10" s="657" t="s">
        <v>668</v>
      </c>
      <c r="D10" s="681"/>
      <c r="E10" s="681"/>
      <c r="F10" s="658"/>
      <c r="G10" s="657" t="s">
        <v>101</v>
      </c>
      <c r="H10" s="681"/>
      <c r="I10" s="681"/>
      <c r="J10" s="658"/>
      <c r="M10" s="21"/>
    </row>
    <row r="11" spans="1:13" ht="55.5" customHeight="1" x14ac:dyDescent="0.2">
      <c r="A11" s="780"/>
      <c r="B11" s="780"/>
      <c r="C11" s="5" t="s">
        <v>185</v>
      </c>
      <c r="D11" s="5" t="s">
        <v>15</v>
      </c>
      <c r="E11" s="247" t="s">
        <v>938</v>
      </c>
      <c r="F11" s="7" t="s">
        <v>203</v>
      </c>
      <c r="G11" s="5" t="s">
        <v>185</v>
      </c>
      <c r="H11" s="25" t="s">
        <v>16</v>
      </c>
      <c r="I11" s="103" t="s">
        <v>111</v>
      </c>
      <c r="J11" s="5" t="s">
        <v>204</v>
      </c>
    </row>
    <row r="12" spans="1:13" x14ac:dyDescent="0.2">
      <c r="A12" s="5">
        <v>1</v>
      </c>
      <c r="B12" s="5">
        <v>2</v>
      </c>
      <c r="C12" s="5">
        <v>3</v>
      </c>
      <c r="D12" s="5">
        <v>4</v>
      </c>
      <c r="E12" s="5">
        <v>5</v>
      </c>
      <c r="F12" s="7">
        <v>6</v>
      </c>
      <c r="G12" s="5">
        <v>7</v>
      </c>
      <c r="H12" s="100">
        <v>8</v>
      </c>
      <c r="I12" s="5">
        <v>9</v>
      </c>
      <c r="J12" s="537">
        <v>10</v>
      </c>
      <c r="K12" s="478"/>
    </row>
    <row r="13" spans="1:13" x14ac:dyDescent="0.2">
      <c r="A13" s="8">
        <v>1</v>
      </c>
      <c r="B13" s="19" t="s">
        <v>830</v>
      </c>
      <c r="C13" s="19">
        <v>257</v>
      </c>
      <c r="D13" s="19">
        <v>11649</v>
      </c>
      <c r="E13" s="19">
        <v>242</v>
      </c>
      <c r="F13" s="102">
        <f>D13*E13</f>
        <v>2819058</v>
      </c>
      <c r="G13" s="19">
        <f>'AT3C_cvrg(Insti)_UPY '!G12</f>
        <v>258</v>
      </c>
      <c r="H13" s="28">
        <f>'enrolment vs availed_UPY'!Q12</f>
        <v>2576885</v>
      </c>
      <c r="I13" s="28">
        <f>T5_PLAN_vs_PRFM!I13</f>
        <v>239</v>
      </c>
      <c r="J13" s="335">
        <f>H13/I13</f>
        <v>10781.94560669456</v>
      </c>
      <c r="K13" s="21"/>
      <c r="L13" s="336"/>
    </row>
    <row r="14" spans="1:13" x14ac:dyDescent="0.2">
      <c r="A14" s="8">
        <v>2</v>
      </c>
      <c r="B14" s="19" t="s">
        <v>831</v>
      </c>
      <c r="C14" s="19">
        <v>465</v>
      </c>
      <c r="D14" s="19">
        <v>30929</v>
      </c>
      <c r="E14" s="19">
        <v>242</v>
      </c>
      <c r="F14" s="102">
        <f t="shared" ref="F14:F24" si="0">D14*E14</f>
        <v>7484818</v>
      </c>
      <c r="G14" s="19">
        <f>'AT3C_cvrg(Insti)_UPY '!G13</f>
        <v>475</v>
      </c>
      <c r="H14" s="28">
        <f>'enrolment vs availed_UPY'!Q13</f>
        <v>5931929</v>
      </c>
      <c r="I14" s="28">
        <f>T5_PLAN_vs_PRFM!I14</f>
        <v>237</v>
      </c>
      <c r="J14" s="335">
        <f t="shared" ref="J14:J24" si="1">H14/I14</f>
        <v>25029.23628691983</v>
      </c>
      <c r="K14" s="21"/>
      <c r="L14" s="336"/>
    </row>
    <row r="15" spans="1:13" x14ac:dyDescent="0.2">
      <c r="A15" s="8">
        <v>3</v>
      </c>
      <c r="B15" s="19" t="s">
        <v>832</v>
      </c>
      <c r="C15" s="19">
        <v>277</v>
      </c>
      <c r="D15" s="19">
        <v>11555</v>
      </c>
      <c r="E15" s="19">
        <v>242</v>
      </c>
      <c r="F15" s="102">
        <f t="shared" si="0"/>
        <v>2796310</v>
      </c>
      <c r="G15" s="19">
        <f>'AT3C_cvrg(Insti)_UPY '!G14</f>
        <v>276</v>
      </c>
      <c r="H15" s="28">
        <f>'enrolment vs availed_UPY'!Q14</f>
        <v>2372434</v>
      </c>
      <c r="I15" s="28">
        <f>T5_PLAN_vs_PRFM!I15</f>
        <v>241</v>
      </c>
      <c r="J15" s="335">
        <f t="shared" si="1"/>
        <v>9844.1244813278008</v>
      </c>
      <c r="K15" s="21"/>
      <c r="L15" s="336"/>
    </row>
    <row r="16" spans="1:13" x14ac:dyDescent="0.2">
      <c r="A16" s="8">
        <v>4</v>
      </c>
      <c r="B16" s="19" t="s">
        <v>833</v>
      </c>
      <c r="C16" s="19">
        <v>822</v>
      </c>
      <c r="D16" s="19">
        <v>34495</v>
      </c>
      <c r="E16" s="19">
        <v>242</v>
      </c>
      <c r="F16" s="102">
        <f t="shared" si="0"/>
        <v>8347790</v>
      </c>
      <c r="G16" s="19">
        <f>'AT3C_cvrg(Insti)_UPY '!G15</f>
        <v>844</v>
      </c>
      <c r="H16" s="28">
        <f>'enrolment vs availed_UPY'!Q15</f>
        <v>6927328</v>
      </c>
      <c r="I16" s="28">
        <f>T5_PLAN_vs_PRFM!I16</f>
        <v>241</v>
      </c>
      <c r="J16" s="335">
        <f t="shared" si="1"/>
        <v>28744.099585062242</v>
      </c>
      <c r="K16" s="21"/>
      <c r="L16" s="336"/>
    </row>
    <row r="17" spans="1:12" x14ac:dyDescent="0.2">
      <c r="A17" s="8">
        <v>5</v>
      </c>
      <c r="B17" s="19" t="s">
        <v>834</v>
      </c>
      <c r="C17" s="19">
        <v>86</v>
      </c>
      <c r="D17" s="19">
        <v>2404</v>
      </c>
      <c r="E17" s="19">
        <v>242</v>
      </c>
      <c r="F17" s="102">
        <f t="shared" si="0"/>
        <v>581768</v>
      </c>
      <c r="G17" s="19">
        <f>'AT3C_cvrg(Insti)_UPY '!G16</f>
        <v>86</v>
      </c>
      <c r="H17" s="28">
        <f>'enrolment vs availed_UPY'!Q16</f>
        <v>493685</v>
      </c>
      <c r="I17" s="28">
        <f>T5_PLAN_vs_PRFM!I17</f>
        <v>242</v>
      </c>
      <c r="J17" s="335">
        <f t="shared" si="1"/>
        <v>2040.0206611570247</v>
      </c>
      <c r="K17" s="21"/>
      <c r="L17" s="336"/>
    </row>
    <row r="18" spans="1:12" x14ac:dyDescent="0.2">
      <c r="A18" s="8">
        <v>6</v>
      </c>
      <c r="B18" s="19" t="s">
        <v>835</v>
      </c>
      <c r="C18" s="19">
        <v>267</v>
      </c>
      <c r="D18" s="19">
        <v>17438</v>
      </c>
      <c r="E18" s="19">
        <v>242</v>
      </c>
      <c r="F18" s="102">
        <f t="shared" si="0"/>
        <v>4219996</v>
      </c>
      <c r="G18" s="19">
        <f>'AT3C_cvrg(Insti)_UPY '!G17</f>
        <v>275</v>
      </c>
      <c r="H18" s="28">
        <f>'enrolment vs availed_UPY'!Q17</f>
        <v>3840865</v>
      </c>
      <c r="I18" s="28">
        <f>T5_PLAN_vs_PRFM!I18</f>
        <v>238</v>
      </c>
      <c r="J18" s="335">
        <f t="shared" si="1"/>
        <v>16138.088235294117</v>
      </c>
      <c r="K18" s="21"/>
      <c r="L18" s="336"/>
    </row>
    <row r="19" spans="1:12" x14ac:dyDescent="0.2">
      <c r="A19" s="8">
        <v>7</v>
      </c>
      <c r="B19" s="19" t="s">
        <v>836</v>
      </c>
      <c r="C19" s="19">
        <v>71</v>
      </c>
      <c r="D19" s="19">
        <v>801</v>
      </c>
      <c r="E19" s="19">
        <v>242</v>
      </c>
      <c r="F19" s="102">
        <f t="shared" si="0"/>
        <v>193842</v>
      </c>
      <c r="G19" s="19">
        <f>'AT3C_cvrg(Insti)_UPY '!G18</f>
        <v>72</v>
      </c>
      <c r="H19" s="28">
        <f>'enrolment vs availed_UPY'!Q18</f>
        <v>167235</v>
      </c>
      <c r="I19" s="28">
        <f>T5_PLAN_vs_PRFM!I19</f>
        <v>239</v>
      </c>
      <c r="J19" s="335">
        <f t="shared" si="1"/>
        <v>699.7280334728033</v>
      </c>
      <c r="K19" s="21"/>
      <c r="L19" s="336"/>
    </row>
    <row r="20" spans="1:12" x14ac:dyDescent="0.2">
      <c r="A20" s="8">
        <v>8</v>
      </c>
      <c r="B20" s="19" t="s">
        <v>837</v>
      </c>
      <c r="C20" s="19">
        <v>726</v>
      </c>
      <c r="D20" s="19">
        <v>33729</v>
      </c>
      <c r="E20" s="19">
        <v>242</v>
      </c>
      <c r="F20" s="102">
        <f t="shared" si="0"/>
        <v>8162418</v>
      </c>
      <c r="G20" s="19">
        <f>'AT3C_cvrg(Insti)_UPY '!G19</f>
        <v>739</v>
      </c>
      <c r="H20" s="28">
        <f>'enrolment vs availed_UPY'!Q19</f>
        <v>7304894</v>
      </c>
      <c r="I20" s="28">
        <f>T5_PLAN_vs_PRFM!I20</f>
        <v>241</v>
      </c>
      <c r="J20" s="335">
        <f t="shared" si="1"/>
        <v>30310.763485477179</v>
      </c>
      <c r="K20" s="21"/>
      <c r="L20" s="336"/>
    </row>
    <row r="21" spans="1:12" x14ac:dyDescent="0.2">
      <c r="A21" s="8">
        <v>9</v>
      </c>
      <c r="B21" s="19" t="s">
        <v>838</v>
      </c>
      <c r="C21" s="19">
        <v>711</v>
      </c>
      <c r="D21" s="19">
        <v>25199</v>
      </c>
      <c r="E21" s="19">
        <v>242</v>
      </c>
      <c r="F21" s="102">
        <f t="shared" si="0"/>
        <v>6098158</v>
      </c>
      <c r="G21" s="19">
        <f>'AT3C_cvrg(Insti)_UPY '!G20</f>
        <v>714</v>
      </c>
      <c r="H21" s="28">
        <f>'enrolment vs availed_UPY'!Q20</f>
        <v>5507352</v>
      </c>
      <c r="I21" s="28">
        <f>T5_PLAN_vs_PRFM!I21</f>
        <v>241</v>
      </c>
      <c r="J21" s="335">
        <f t="shared" si="1"/>
        <v>22852.082987551868</v>
      </c>
      <c r="K21" s="21"/>
      <c r="L21" s="336"/>
    </row>
    <row r="22" spans="1:12" x14ac:dyDescent="0.2">
      <c r="A22" s="8">
        <v>10</v>
      </c>
      <c r="B22" s="19" t="s">
        <v>839</v>
      </c>
      <c r="C22" s="19">
        <v>423</v>
      </c>
      <c r="D22" s="19">
        <v>24480</v>
      </c>
      <c r="E22" s="19">
        <v>242</v>
      </c>
      <c r="F22" s="102">
        <f t="shared" si="0"/>
        <v>5924160</v>
      </c>
      <c r="G22" s="19">
        <f>'AT3C_cvrg(Insti)_UPY '!G21</f>
        <v>425</v>
      </c>
      <c r="H22" s="28">
        <f>'enrolment vs availed_UPY'!Q21</f>
        <v>5207808</v>
      </c>
      <c r="I22" s="28">
        <f>T5_PLAN_vs_PRFM!I22</f>
        <v>239</v>
      </c>
      <c r="J22" s="335">
        <f t="shared" si="1"/>
        <v>21789.991631799163</v>
      </c>
      <c r="K22" s="21"/>
      <c r="L22" s="336"/>
    </row>
    <row r="23" spans="1:12" x14ac:dyDescent="0.2">
      <c r="A23" s="8">
        <v>11</v>
      </c>
      <c r="B23" s="19" t="s">
        <v>840</v>
      </c>
      <c r="C23" s="19">
        <v>317</v>
      </c>
      <c r="D23" s="19">
        <v>19049</v>
      </c>
      <c r="E23" s="19">
        <v>242</v>
      </c>
      <c r="F23" s="102">
        <f t="shared" si="0"/>
        <v>4609858</v>
      </c>
      <c r="G23" s="19">
        <f>'AT3C_cvrg(Insti)_UPY '!G22</f>
        <v>329</v>
      </c>
      <c r="H23" s="28">
        <f>'enrolment vs availed_UPY'!Q22</f>
        <v>4262776</v>
      </c>
      <c r="I23" s="28">
        <f>T5_PLAN_vs_PRFM!I23</f>
        <v>239</v>
      </c>
      <c r="J23" s="335">
        <f t="shared" si="1"/>
        <v>17835.882845188284</v>
      </c>
      <c r="K23" s="21"/>
      <c r="L23" s="336"/>
    </row>
    <row r="24" spans="1:12" x14ac:dyDescent="0.2">
      <c r="A24" s="8">
        <v>12</v>
      </c>
      <c r="B24" s="19" t="s">
        <v>841</v>
      </c>
      <c r="C24" s="19">
        <v>262</v>
      </c>
      <c r="D24" s="19">
        <v>16575</v>
      </c>
      <c r="E24" s="19">
        <v>242</v>
      </c>
      <c r="F24" s="102">
        <f t="shared" si="0"/>
        <v>4011150</v>
      </c>
      <c r="G24" s="19">
        <f>'AT3C_cvrg(Insti)_UPY '!G23</f>
        <v>267</v>
      </c>
      <c r="H24" s="28">
        <f>'enrolment vs availed_UPY'!Q23</f>
        <v>3414154</v>
      </c>
      <c r="I24" s="28">
        <f>T5_PLAN_vs_PRFM!I24</f>
        <v>238</v>
      </c>
      <c r="J24" s="335">
        <f t="shared" si="1"/>
        <v>14345.18487394958</v>
      </c>
      <c r="K24" s="21"/>
      <c r="L24" s="336"/>
    </row>
    <row r="25" spans="1:12" x14ac:dyDescent="0.2">
      <c r="A25" s="29"/>
      <c r="B25" s="29" t="s">
        <v>17</v>
      </c>
      <c r="C25" s="29">
        <f>SUM(C13:C24)</f>
        <v>4684</v>
      </c>
      <c r="D25" s="29">
        <f>SUM(D13:D24)</f>
        <v>228303</v>
      </c>
      <c r="E25" s="29">
        <f>SUM(E13:E24)/12</f>
        <v>242</v>
      </c>
      <c r="F25" s="29">
        <f>SUM(F13:F24)</f>
        <v>55249326</v>
      </c>
      <c r="G25" s="29">
        <f>SUM(G13:G24)</f>
        <v>4760</v>
      </c>
      <c r="H25" s="29">
        <f>SUM(H13:H24)</f>
        <v>48007345</v>
      </c>
      <c r="I25" s="352">
        <v>241</v>
      </c>
      <c r="J25" s="352">
        <f>SUM(J13:J24)</f>
        <v>200411.14871389445</v>
      </c>
      <c r="K25" s="555"/>
      <c r="L25" s="336"/>
    </row>
    <row r="26" spans="1:12" x14ac:dyDescent="0.2">
      <c r="A26" s="12"/>
      <c r="B26" s="30"/>
      <c r="C26" s="30"/>
      <c r="D26" s="21"/>
      <c r="E26" s="21"/>
      <c r="F26" s="21"/>
      <c r="G26" s="21"/>
      <c r="I26" s="21"/>
      <c r="J26" s="350" t="s">
        <v>11</v>
      </c>
    </row>
    <row r="27" spans="1:12" x14ac:dyDescent="0.2">
      <c r="A27" s="12"/>
      <c r="B27" s="30"/>
      <c r="C27" s="30"/>
      <c r="D27" s="21"/>
      <c r="E27" s="21"/>
      <c r="F27" s="21"/>
      <c r="G27" s="21"/>
      <c r="H27" s="21"/>
      <c r="I27" s="21"/>
      <c r="J27" s="21"/>
      <c r="L27" s="336"/>
    </row>
    <row r="28" spans="1:12" x14ac:dyDescent="0.2">
      <c r="A28" s="789"/>
      <c r="B28" s="789"/>
      <c r="C28" s="789"/>
      <c r="D28" s="789"/>
      <c r="E28" s="789"/>
      <c r="F28" s="789"/>
      <c r="G28" s="789"/>
      <c r="H28" s="789"/>
      <c r="I28" s="789"/>
      <c r="J28" s="789"/>
    </row>
    <row r="32" spans="1:12" x14ac:dyDescent="0.2">
      <c r="I32" s="788" t="s">
        <v>828</v>
      </c>
      <c r="J32" s="788"/>
      <c r="K32" s="788"/>
    </row>
    <row r="33" spans="1:11" x14ac:dyDescent="0.2">
      <c r="I33" s="680" t="s">
        <v>824</v>
      </c>
      <c r="J33" s="680"/>
      <c r="K33" s="680"/>
    </row>
    <row r="34" spans="1:11" x14ac:dyDescent="0.2">
      <c r="A34" s="15" t="s">
        <v>12</v>
      </c>
      <c r="I34" s="680" t="s">
        <v>825</v>
      </c>
      <c r="J34" s="680"/>
      <c r="K34" s="680"/>
    </row>
    <row r="35" spans="1:11" x14ac:dyDescent="0.2">
      <c r="I35" s="35" t="s">
        <v>82</v>
      </c>
      <c r="J35" s="35"/>
      <c r="K35" s="35"/>
    </row>
  </sheetData>
  <mergeCells count="13">
    <mergeCell ref="I32:K32"/>
    <mergeCell ref="I33:K33"/>
    <mergeCell ref="I34:K34"/>
    <mergeCell ref="E2:I2"/>
    <mergeCell ref="A3:J3"/>
    <mergeCell ref="A4:J4"/>
    <mergeCell ref="A6:J6"/>
    <mergeCell ref="H9:J9"/>
    <mergeCell ref="A28:J28"/>
    <mergeCell ref="A10:A11"/>
    <mergeCell ref="B10:B11"/>
    <mergeCell ref="C10:F10"/>
    <mergeCell ref="G10:J10"/>
  </mergeCells>
  <printOptions horizontalCentered="1"/>
  <pageMargins left="0.70866141732283472" right="0.70866141732283472" top="0.23622047244094491" bottom="0" header="0.31496062992125984" footer="0.31496062992125984"/>
  <pageSetup paperSize="9" scale="9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
  <sheetViews>
    <sheetView view="pageBreakPreview" topLeftCell="A10" zoomScale="70" zoomScaleSheetLayoutView="70" workbookViewId="0">
      <selection activeCell="M34" sqref="M34"/>
    </sheetView>
  </sheetViews>
  <sheetFormatPr defaultColWidth="9.140625" defaultRowHeight="12.75" x14ac:dyDescent="0.2"/>
  <cols>
    <col min="1" max="1" width="7.42578125" style="16" customWidth="1"/>
    <col min="2" max="2" width="17.140625" style="16" customWidth="1"/>
    <col min="3" max="3" width="11" style="16" customWidth="1"/>
    <col min="4" max="4" width="10" style="16" customWidth="1"/>
    <col min="5" max="5" width="13.140625" style="16" customWidth="1"/>
    <col min="6" max="6" width="14.28515625" style="16" customWidth="1"/>
    <col min="7" max="7" width="13.28515625" style="16" customWidth="1"/>
    <col min="8" max="8" width="14.7109375" style="16" customWidth="1"/>
    <col min="9" max="9" width="16.7109375" style="16" customWidth="1"/>
    <col min="10" max="10" width="22" style="16" customWidth="1"/>
    <col min="11" max="16384" width="9.140625" style="16"/>
  </cols>
  <sheetData>
    <row r="1" spans="1:16" s="540" customFormat="1" ht="30" customHeight="1" x14ac:dyDescent="0.2"/>
    <row r="2" spans="1:16" customFormat="1" x14ac:dyDescent="0.2">
      <c r="E2" s="689"/>
      <c r="F2" s="689"/>
      <c r="G2" s="689"/>
      <c r="H2" s="689"/>
      <c r="I2" s="689"/>
      <c r="J2" s="134" t="s">
        <v>372</v>
      </c>
    </row>
    <row r="3" spans="1:16" customFormat="1" ht="15" x14ac:dyDescent="0.2">
      <c r="A3" s="782" t="s">
        <v>0</v>
      </c>
      <c r="B3" s="782"/>
      <c r="C3" s="782"/>
      <c r="D3" s="782"/>
      <c r="E3" s="782"/>
      <c r="F3" s="782"/>
      <c r="G3" s="782"/>
      <c r="H3" s="782"/>
      <c r="I3" s="782"/>
      <c r="J3" s="782"/>
    </row>
    <row r="4" spans="1:16" customFormat="1" ht="20.25" x14ac:dyDescent="0.3">
      <c r="A4" s="687" t="s">
        <v>655</v>
      </c>
      <c r="B4" s="687"/>
      <c r="C4" s="687"/>
      <c r="D4" s="687"/>
      <c r="E4" s="687"/>
      <c r="F4" s="687"/>
      <c r="G4" s="687"/>
      <c r="H4" s="687"/>
      <c r="I4" s="687"/>
      <c r="J4" s="687"/>
    </row>
    <row r="5" spans="1:16" customFormat="1" ht="14.25" customHeight="1" x14ac:dyDescent="0.2"/>
    <row r="6" spans="1:16" ht="19.5" customHeight="1" x14ac:dyDescent="0.25">
      <c r="A6" s="785" t="s">
        <v>701</v>
      </c>
      <c r="B6" s="785"/>
      <c r="C6" s="785"/>
      <c r="D6" s="785"/>
      <c r="E6" s="785"/>
      <c r="F6" s="785"/>
      <c r="G6" s="785"/>
      <c r="H6" s="785"/>
      <c r="I6" s="785"/>
      <c r="J6" s="785"/>
    </row>
    <row r="7" spans="1:16" ht="13.5" customHeight="1" x14ac:dyDescent="0.2">
      <c r="A7" s="1"/>
      <c r="B7" s="1"/>
      <c r="C7" s="1"/>
      <c r="D7" s="1"/>
      <c r="E7" s="1"/>
      <c r="F7" s="1"/>
      <c r="G7" s="1"/>
      <c r="H7" s="1"/>
      <c r="I7" s="1"/>
      <c r="J7" s="1"/>
    </row>
    <row r="8" spans="1:16" ht="0.75" customHeight="1" x14ac:dyDescent="0.2"/>
    <row r="9" spans="1:16" x14ac:dyDescent="0.2">
      <c r="A9" s="35" t="s">
        <v>896</v>
      </c>
      <c r="B9" s="35"/>
      <c r="C9" s="15"/>
      <c r="H9" s="790" t="s">
        <v>916</v>
      </c>
      <c r="I9" s="790"/>
      <c r="J9" s="790"/>
    </row>
    <row r="10" spans="1:16" s="523" customFormat="1" ht="23.25" customHeight="1" x14ac:dyDescent="0.2">
      <c r="A10" s="656" t="s">
        <v>2</v>
      </c>
      <c r="B10" s="656" t="s">
        <v>3</v>
      </c>
      <c r="C10" s="783" t="s">
        <v>670</v>
      </c>
      <c r="D10" s="791"/>
      <c r="E10" s="791"/>
      <c r="F10" s="784"/>
      <c r="G10" s="783" t="s">
        <v>101</v>
      </c>
      <c r="H10" s="791"/>
      <c r="I10" s="791"/>
      <c r="J10" s="784"/>
      <c r="O10" s="34"/>
      <c r="P10" s="34"/>
    </row>
    <row r="11" spans="1:16" ht="84.75" customHeight="1" x14ac:dyDescent="0.2">
      <c r="A11" s="656"/>
      <c r="B11" s="656"/>
      <c r="C11" s="5" t="s">
        <v>185</v>
      </c>
      <c r="D11" s="5" t="s">
        <v>15</v>
      </c>
      <c r="E11" s="247" t="s">
        <v>939</v>
      </c>
      <c r="F11" s="7" t="s">
        <v>203</v>
      </c>
      <c r="G11" s="5" t="s">
        <v>185</v>
      </c>
      <c r="H11" s="25" t="s">
        <v>16</v>
      </c>
      <c r="I11" s="103" t="s">
        <v>111</v>
      </c>
      <c r="J11" s="5" t="s">
        <v>204</v>
      </c>
    </row>
    <row r="12" spans="1:16" x14ac:dyDescent="0.2">
      <c r="A12" s="5">
        <v>1</v>
      </c>
      <c r="B12" s="5">
        <v>2</v>
      </c>
      <c r="C12" s="5">
        <v>3</v>
      </c>
      <c r="D12" s="5">
        <v>4</v>
      </c>
      <c r="E12" s="5">
        <v>5</v>
      </c>
      <c r="F12" s="7">
        <v>6</v>
      </c>
      <c r="G12" s="5">
        <v>7</v>
      </c>
      <c r="H12" s="100">
        <v>8</v>
      </c>
      <c r="I12" s="5">
        <v>9</v>
      </c>
      <c r="J12" s="5">
        <v>10</v>
      </c>
    </row>
    <row r="13" spans="1:16" x14ac:dyDescent="0.2">
      <c r="A13" s="8">
        <v>1</v>
      </c>
      <c r="B13" s="19" t="s">
        <v>830</v>
      </c>
      <c r="C13" s="19"/>
      <c r="D13" s="19"/>
      <c r="E13" s="19"/>
      <c r="F13" s="102"/>
      <c r="G13" s="19"/>
      <c r="H13" s="28"/>
      <c r="I13" s="28"/>
      <c r="J13" s="28"/>
    </row>
    <row r="14" spans="1:16" x14ac:dyDescent="0.2">
      <c r="A14" s="8">
        <v>2</v>
      </c>
      <c r="B14" s="19" t="s">
        <v>831</v>
      </c>
      <c r="C14" s="19"/>
      <c r="D14" s="19"/>
      <c r="E14" s="711" t="s">
        <v>940</v>
      </c>
      <c r="F14" s="792"/>
      <c r="G14" s="792"/>
      <c r="H14" s="712"/>
      <c r="I14" s="28"/>
      <c r="J14" s="28"/>
    </row>
    <row r="15" spans="1:16" x14ac:dyDescent="0.2">
      <c r="A15" s="8">
        <v>3</v>
      </c>
      <c r="B15" s="19" t="s">
        <v>832</v>
      </c>
      <c r="C15" s="19"/>
      <c r="D15" s="19"/>
      <c r="E15" s="713"/>
      <c r="F15" s="793"/>
      <c r="G15" s="793"/>
      <c r="H15" s="714"/>
      <c r="I15" s="28"/>
      <c r="J15" s="28"/>
    </row>
    <row r="16" spans="1:16" x14ac:dyDescent="0.2">
      <c r="A16" s="8">
        <v>4</v>
      </c>
      <c r="B16" s="19" t="s">
        <v>833</v>
      </c>
      <c r="C16" s="19"/>
      <c r="D16" s="19"/>
      <c r="E16" s="713"/>
      <c r="F16" s="793"/>
      <c r="G16" s="793"/>
      <c r="H16" s="714"/>
      <c r="I16" s="28"/>
      <c r="J16" s="28"/>
    </row>
    <row r="17" spans="1:11" x14ac:dyDescent="0.2">
      <c r="A17" s="8">
        <v>5</v>
      </c>
      <c r="B17" s="19" t="s">
        <v>834</v>
      </c>
      <c r="C17" s="19"/>
      <c r="D17" s="19"/>
      <c r="E17" s="713"/>
      <c r="F17" s="793"/>
      <c r="G17" s="793"/>
      <c r="H17" s="714"/>
      <c r="I17" s="28"/>
      <c r="J17" s="28"/>
    </row>
    <row r="18" spans="1:11" ht="12.75" customHeight="1" x14ac:dyDescent="0.2">
      <c r="A18" s="8">
        <v>6</v>
      </c>
      <c r="B18" s="19" t="s">
        <v>835</v>
      </c>
      <c r="C18" s="19"/>
      <c r="D18" s="19"/>
      <c r="E18" s="713"/>
      <c r="F18" s="793"/>
      <c r="G18" s="793"/>
      <c r="H18" s="714"/>
      <c r="I18" s="28"/>
      <c r="J18" s="28"/>
    </row>
    <row r="19" spans="1:11" ht="12.75" customHeight="1" x14ac:dyDescent="0.2">
      <c r="A19" s="8">
        <v>7</v>
      </c>
      <c r="B19" s="19" t="s">
        <v>836</v>
      </c>
      <c r="C19" s="19"/>
      <c r="D19" s="19"/>
      <c r="E19" s="713"/>
      <c r="F19" s="793"/>
      <c r="G19" s="793"/>
      <c r="H19" s="714"/>
      <c r="I19" s="28"/>
      <c r="J19" s="28"/>
    </row>
    <row r="20" spans="1:11" ht="12.75" customHeight="1" x14ac:dyDescent="0.2">
      <c r="A20" s="8">
        <v>8</v>
      </c>
      <c r="B20" s="19" t="s">
        <v>837</v>
      </c>
      <c r="C20" s="19"/>
      <c r="D20" s="19"/>
      <c r="E20" s="713"/>
      <c r="F20" s="793"/>
      <c r="G20" s="793"/>
      <c r="H20" s="714"/>
      <c r="I20" s="28"/>
      <c r="J20" s="28"/>
    </row>
    <row r="21" spans="1:11" ht="12.75" customHeight="1" x14ac:dyDescent="0.2">
      <c r="A21" s="8">
        <v>9</v>
      </c>
      <c r="B21" s="19" t="s">
        <v>838</v>
      </c>
      <c r="C21" s="19"/>
      <c r="D21" s="19"/>
      <c r="E21" s="713"/>
      <c r="F21" s="793"/>
      <c r="G21" s="793"/>
      <c r="H21" s="714"/>
      <c r="I21" s="28"/>
      <c r="J21" s="28"/>
    </row>
    <row r="22" spans="1:11" x14ac:dyDescent="0.2">
      <c r="A22" s="8">
        <v>10</v>
      </c>
      <c r="B22" s="19" t="s">
        <v>839</v>
      </c>
      <c r="C22" s="19"/>
      <c r="D22" s="19"/>
      <c r="E22" s="713"/>
      <c r="F22" s="793"/>
      <c r="G22" s="793"/>
      <c r="H22" s="714"/>
      <c r="I22" s="28"/>
      <c r="J22" s="28"/>
    </row>
    <row r="23" spans="1:11" x14ac:dyDescent="0.2">
      <c r="A23" s="8">
        <v>11</v>
      </c>
      <c r="B23" s="19" t="s">
        <v>840</v>
      </c>
      <c r="C23" s="19"/>
      <c r="D23" s="19"/>
      <c r="E23" s="715"/>
      <c r="F23" s="794"/>
      <c r="G23" s="794"/>
      <c r="H23" s="716"/>
      <c r="I23" s="28"/>
      <c r="J23" s="28"/>
    </row>
    <row r="24" spans="1:11" x14ac:dyDescent="0.2">
      <c r="A24" s="8">
        <v>12</v>
      </c>
      <c r="B24" s="19" t="s">
        <v>841</v>
      </c>
      <c r="C24" s="19"/>
      <c r="D24" s="19"/>
      <c r="E24" s="19"/>
      <c r="F24" s="27"/>
      <c r="G24" s="19"/>
      <c r="H24" s="28"/>
      <c r="I24" s="28"/>
      <c r="J24" s="28"/>
    </row>
    <row r="25" spans="1:11" x14ac:dyDescent="0.2">
      <c r="A25" s="29"/>
      <c r="B25" s="29" t="s">
        <v>17</v>
      </c>
      <c r="C25" s="19"/>
      <c r="D25" s="19"/>
      <c r="E25" s="19"/>
      <c r="F25" s="27"/>
      <c r="G25" s="19"/>
      <c r="H25" s="28"/>
      <c r="I25" s="28"/>
      <c r="J25" s="28"/>
    </row>
    <row r="26" spans="1:11" x14ac:dyDescent="0.2">
      <c r="A26" s="12"/>
      <c r="B26" s="30"/>
      <c r="C26" s="30"/>
      <c r="D26" s="21"/>
      <c r="E26" s="21"/>
      <c r="F26" s="21"/>
      <c r="G26" s="21"/>
      <c r="H26" s="21"/>
      <c r="I26" s="21"/>
      <c r="J26" s="21"/>
    </row>
    <row r="28" spans="1:11" s="548" customFormat="1" x14ac:dyDescent="0.2"/>
    <row r="29" spans="1:11" x14ac:dyDescent="0.2">
      <c r="A29" s="789"/>
      <c r="B29" s="789"/>
      <c r="C29" s="789"/>
      <c r="D29" s="789"/>
      <c r="E29" s="789"/>
      <c r="F29" s="789"/>
      <c r="G29" s="789"/>
      <c r="H29" s="789"/>
      <c r="I29" s="789"/>
      <c r="J29" s="789"/>
    </row>
    <row r="31" spans="1:11" x14ac:dyDescent="0.2">
      <c r="I31" s="788" t="s">
        <v>828</v>
      </c>
      <c r="J31" s="788"/>
      <c r="K31" s="788"/>
    </row>
    <row r="32" spans="1:11" x14ac:dyDescent="0.2">
      <c r="I32" s="680" t="s">
        <v>824</v>
      </c>
      <c r="J32" s="680"/>
      <c r="K32" s="680"/>
    </row>
    <row r="33" spans="1:11" x14ac:dyDescent="0.2">
      <c r="A33" s="15" t="s">
        <v>12</v>
      </c>
      <c r="I33" s="680" t="s">
        <v>825</v>
      </c>
      <c r="J33" s="680"/>
      <c r="K33" s="680"/>
    </row>
    <row r="34" spans="1:11" x14ac:dyDescent="0.2">
      <c r="I34" s="35" t="s">
        <v>82</v>
      </c>
      <c r="J34" s="35"/>
      <c r="K34" s="35"/>
    </row>
  </sheetData>
  <mergeCells count="14">
    <mergeCell ref="I31:K31"/>
    <mergeCell ref="I32:K32"/>
    <mergeCell ref="I33:K33"/>
    <mergeCell ref="A29:J29"/>
    <mergeCell ref="A10:A11"/>
    <mergeCell ref="B10:B11"/>
    <mergeCell ref="C10:F10"/>
    <mergeCell ref="G10:J10"/>
    <mergeCell ref="E14:H23"/>
    <mergeCell ref="E2:I2"/>
    <mergeCell ref="A3:J3"/>
    <mergeCell ref="A4:J4"/>
    <mergeCell ref="A6:J6"/>
    <mergeCell ref="H9:J9"/>
  </mergeCells>
  <printOptions horizontalCentered="1"/>
  <pageMargins left="0.70866141732283472" right="0.70866141732283472" top="0.23622047244094491" bottom="0" header="0.31496062992125984" footer="0.31496062992125984"/>
  <pageSetup paperSize="9" scale="9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
  <sheetViews>
    <sheetView view="pageBreakPreview" topLeftCell="B13" zoomScaleSheetLayoutView="100" workbookViewId="0">
      <selection activeCell="P25" sqref="P25"/>
    </sheetView>
  </sheetViews>
  <sheetFormatPr defaultColWidth="9.140625" defaultRowHeight="12.75" x14ac:dyDescent="0.2"/>
  <cols>
    <col min="1" max="1" width="7.42578125" style="16" customWidth="1"/>
    <col min="2" max="2" width="17.140625" style="16" customWidth="1"/>
    <col min="3" max="3" width="11" style="16" customWidth="1"/>
    <col min="4" max="4" width="10" style="16" customWidth="1"/>
    <col min="5" max="5" width="13.140625" style="16" customWidth="1"/>
    <col min="6" max="6" width="15" style="16" customWidth="1"/>
    <col min="7" max="7" width="13.28515625" style="16" customWidth="1"/>
    <col min="8" max="8" width="14.7109375" style="16" customWidth="1"/>
    <col min="9" max="9" width="16.7109375" style="16" customWidth="1"/>
    <col min="10" max="10" width="19.28515625" style="16" customWidth="1"/>
    <col min="11" max="16384" width="9.140625" style="16"/>
  </cols>
  <sheetData>
    <row r="1" spans="1:16" s="540" customFormat="1" ht="30" customHeight="1" x14ac:dyDescent="0.2"/>
    <row r="2" spans="1:16" customFormat="1" x14ac:dyDescent="0.2">
      <c r="E2" s="689"/>
      <c r="F2" s="689"/>
      <c r="G2" s="689"/>
      <c r="H2" s="689"/>
      <c r="I2" s="689"/>
      <c r="J2" s="134" t="s">
        <v>371</v>
      </c>
    </row>
    <row r="3" spans="1:16" customFormat="1" ht="15" x14ac:dyDescent="0.2">
      <c r="A3" s="782" t="s">
        <v>0</v>
      </c>
      <c r="B3" s="782"/>
      <c r="C3" s="782"/>
      <c r="D3" s="782"/>
      <c r="E3" s="782"/>
      <c r="F3" s="782"/>
      <c r="G3" s="782"/>
      <c r="H3" s="782"/>
      <c r="I3" s="782"/>
      <c r="J3" s="782"/>
    </row>
    <row r="4" spans="1:16" customFormat="1" ht="20.25" x14ac:dyDescent="0.3">
      <c r="A4" s="687" t="s">
        <v>655</v>
      </c>
      <c r="B4" s="687"/>
      <c r="C4" s="687"/>
      <c r="D4" s="687"/>
      <c r="E4" s="687"/>
      <c r="F4" s="687"/>
      <c r="G4" s="687"/>
      <c r="H4" s="687"/>
      <c r="I4" s="687"/>
      <c r="J4" s="687"/>
    </row>
    <row r="5" spans="1:16" customFormat="1" ht="14.25" customHeight="1" x14ac:dyDescent="0.2"/>
    <row r="6" spans="1:16" ht="31.5" customHeight="1" x14ac:dyDescent="0.25">
      <c r="A6" s="785" t="s">
        <v>671</v>
      </c>
      <c r="B6" s="785"/>
      <c r="C6" s="785"/>
      <c r="D6" s="785"/>
      <c r="E6" s="785"/>
      <c r="F6" s="785"/>
      <c r="G6" s="785"/>
      <c r="H6" s="785"/>
      <c r="I6" s="785"/>
      <c r="J6" s="785"/>
    </row>
    <row r="7" spans="1:16" ht="13.5" customHeight="1" x14ac:dyDescent="0.2">
      <c r="A7" s="1"/>
      <c r="B7" s="1"/>
      <c r="C7" s="1"/>
      <c r="D7" s="1"/>
      <c r="E7" s="1"/>
      <c r="F7" s="1"/>
      <c r="G7" s="1"/>
      <c r="H7" s="1"/>
      <c r="I7" s="1"/>
      <c r="J7" s="1"/>
    </row>
    <row r="8" spans="1:16" ht="0.75" customHeight="1" x14ac:dyDescent="0.2"/>
    <row r="9" spans="1:16" x14ac:dyDescent="0.2">
      <c r="A9" s="35" t="s">
        <v>896</v>
      </c>
      <c r="B9" s="35"/>
      <c r="C9" s="15"/>
      <c r="H9" s="790" t="s">
        <v>916</v>
      </c>
      <c r="I9" s="790"/>
      <c r="J9" s="790"/>
    </row>
    <row r="10" spans="1:16" x14ac:dyDescent="0.2">
      <c r="A10" s="656" t="s">
        <v>2</v>
      </c>
      <c r="B10" s="656" t="s">
        <v>3</v>
      </c>
      <c r="C10" s="657" t="s">
        <v>668</v>
      </c>
      <c r="D10" s="681"/>
      <c r="E10" s="681"/>
      <c r="F10" s="658"/>
      <c r="G10" s="657" t="s">
        <v>101</v>
      </c>
      <c r="H10" s="681"/>
      <c r="I10" s="681"/>
      <c r="J10" s="658"/>
      <c r="O10" s="19"/>
      <c r="P10" s="21"/>
    </row>
    <row r="11" spans="1:16" ht="53.25" customHeight="1" x14ac:dyDescent="0.2">
      <c r="A11" s="656"/>
      <c r="B11" s="656"/>
      <c r="C11" s="5" t="s">
        <v>185</v>
      </c>
      <c r="D11" s="5" t="s">
        <v>15</v>
      </c>
      <c r="E11" s="247" t="s">
        <v>373</v>
      </c>
      <c r="F11" s="7" t="s">
        <v>203</v>
      </c>
      <c r="G11" s="5" t="s">
        <v>185</v>
      </c>
      <c r="H11" s="25" t="s">
        <v>16</v>
      </c>
      <c r="I11" s="103" t="s">
        <v>111</v>
      </c>
      <c r="J11" s="5" t="s">
        <v>204</v>
      </c>
    </row>
    <row r="12" spans="1:16" x14ac:dyDescent="0.2">
      <c r="A12" s="5">
        <v>1</v>
      </c>
      <c r="B12" s="5">
        <v>2</v>
      </c>
      <c r="C12" s="5">
        <v>3</v>
      </c>
      <c r="D12" s="5">
        <v>4</v>
      </c>
      <c r="E12" s="5">
        <v>5</v>
      </c>
      <c r="F12" s="7">
        <v>6</v>
      </c>
      <c r="G12" s="5">
        <v>7</v>
      </c>
      <c r="H12" s="100">
        <v>8</v>
      </c>
      <c r="I12" s="5">
        <v>9</v>
      </c>
      <c r="J12" s="5">
        <v>10</v>
      </c>
    </row>
    <row r="13" spans="1:16" x14ac:dyDescent="0.2">
      <c r="A13" s="8">
        <v>1</v>
      </c>
      <c r="B13" s="19" t="s">
        <v>830</v>
      </c>
      <c r="C13" s="19"/>
      <c r="D13" s="19"/>
      <c r="E13" s="19"/>
      <c r="F13" s="102"/>
      <c r="G13" s="19"/>
      <c r="H13" s="28"/>
      <c r="I13" s="28"/>
      <c r="J13" s="28"/>
    </row>
    <row r="14" spans="1:16" x14ac:dyDescent="0.2">
      <c r="A14" s="8">
        <v>2</v>
      </c>
      <c r="B14" s="19" t="s">
        <v>831</v>
      </c>
      <c r="C14" s="19"/>
      <c r="D14" s="19"/>
      <c r="E14" s="19"/>
      <c r="F14" s="27"/>
      <c r="G14" s="19"/>
      <c r="H14" s="28"/>
      <c r="I14" s="28"/>
      <c r="J14" s="28"/>
    </row>
    <row r="15" spans="1:16" x14ac:dyDescent="0.2">
      <c r="A15" s="8">
        <v>3</v>
      </c>
      <c r="B15" s="19" t="s">
        <v>832</v>
      </c>
      <c r="C15" s="19"/>
      <c r="D15" s="19"/>
      <c r="E15" s="19" t="s">
        <v>11</v>
      </c>
      <c r="F15" s="27"/>
      <c r="G15" s="19"/>
      <c r="H15" s="28"/>
      <c r="I15" s="28"/>
      <c r="J15" s="28"/>
    </row>
    <row r="16" spans="1:16" x14ac:dyDescent="0.2">
      <c r="A16" s="8">
        <v>4</v>
      </c>
      <c r="B16" s="19" t="s">
        <v>833</v>
      </c>
      <c r="C16" s="19"/>
      <c r="D16" s="19"/>
      <c r="E16" s="19"/>
      <c r="F16" s="27"/>
      <c r="G16" s="19"/>
      <c r="H16" s="28"/>
      <c r="I16" s="28"/>
      <c r="J16" s="28"/>
    </row>
    <row r="17" spans="1:11" x14ac:dyDescent="0.2">
      <c r="A17" s="8">
        <v>5</v>
      </c>
      <c r="B17" s="19" t="s">
        <v>834</v>
      </c>
      <c r="C17" s="19"/>
      <c r="D17" s="19"/>
      <c r="E17" s="19"/>
      <c r="F17" s="27"/>
      <c r="G17" s="19"/>
      <c r="H17" s="28"/>
      <c r="I17" s="28"/>
      <c r="J17" s="28"/>
    </row>
    <row r="18" spans="1:11" x14ac:dyDescent="0.2">
      <c r="A18" s="8">
        <v>6</v>
      </c>
      <c r="B18" s="19" t="s">
        <v>835</v>
      </c>
      <c r="C18" s="19"/>
      <c r="D18" s="19"/>
      <c r="E18" s="795" t="s">
        <v>855</v>
      </c>
      <c r="F18" s="796"/>
      <c r="G18" s="796"/>
      <c r="H18" s="797"/>
      <c r="I18" s="28"/>
      <c r="J18" s="28"/>
    </row>
    <row r="19" spans="1:11" x14ac:dyDescent="0.2">
      <c r="A19" s="8">
        <v>7</v>
      </c>
      <c r="B19" s="19" t="s">
        <v>836</v>
      </c>
      <c r="C19" s="19"/>
      <c r="D19" s="19"/>
      <c r="E19" s="798"/>
      <c r="F19" s="799"/>
      <c r="G19" s="799"/>
      <c r="H19" s="800"/>
      <c r="I19" s="28"/>
      <c r="J19" s="28"/>
    </row>
    <row r="20" spans="1:11" x14ac:dyDescent="0.2">
      <c r="A20" s="8">
        <v>8</v>
      </c>
      <c r="B20" s="19" t="s">
        <v>837</v>
      </c>
      <c r="C20" s="19"/>
      <c r="D20" s="19"/>
      <c r="E20" s="801"/>
      <c r="F20" s="802"/>
      <c r="G20" s="802"/>
      <c r="H20" s="803"/>
      <c r="I20" s="28"/>
      <c r="J20" s="28"/>
    </row>
    <row r="21" spans="1:11" x14ac:dyDescent="0.2">
      <c r="A21" s="8">
        <v>9</v>
      </c>
      <c r="B21" s="19" t="s">
        <v>838</v>
      </c>
      <c r="C21" s="19"/>
      <c r="D21" s="19"/>
      <c r="E21" s="19"/>
      <c r="F21" s="27"/>
      <c r="G21" s="19"/>
      <c r="H21" s="28"/>
      <c r="I21" s="28"/>
      <c r="J21" s="28"/>
    </row>
    <row r="22" spans="1:11" x14ac:dyDescent="0.2">
      <c r="A22" s="8">
        <v>10</v>
      </c>
      <c r="B22" s="19" t="s">
        <v>839</v>
      </c>
      <c r="C22" s="19"/>
      <c r="D22" s="19"/>
      <c r="E22" s="19"/>
      <c r="F22" s="27"/>
      <c r="G22" s="19"/>
      <c r="H22" s="28"/>
      <c r="I22" s="28"/>
      <c r="J22" s="28"/>
    </row>
    <row r="23" spans="1:11" x14ac:dyDescent="0.2">
      <c r="A23" s="8">
        <v>11</v>
      </c>
      <c r="B23" s="19" t="s">
        <v>840</v>
      </c>
      <c r="C23" s="19"/>
      <c r="D23" s="19"/>
      <c r="E23" s="19"/>
      <c r="F23" s="27"/>
      <c r="G23" s="19"/>
      <c r="H23" s="28"/>
      <c r="I23" s="28"/>
      <c r="J23" s="28"/>
    </row>
    <row r="24" spans="1:11" x14ac:dyDescent="0.2">
      <c r="A24" s="8">
        <v>12</v>
      </c>
      <c r="B24" s="19" t="s">
        <v>841</v>
      </c>
      <c r="C24" s="19"/>
      <c r="D24" s="19"/>
      <c r="E24" s="19"/>
      <c r="F24" s="27"/>
      <c r="G24" s="19"/>
      <c r="H24" s="28"/>
      <c r="I24" s="28"/>
      <c r="J24" s="28"/>
    </row>
    <row r="25" spans="1:11" x14ac:dyDescent="0.2">
      <c r="A25" s="29"/>
      <c r="B25" s="29" t="s">
        <v>17</v>
      </c>
      <c r="C25" s="19"/>
      <c r="D25" s="19"/>
      <c r="E25" s="19"/>
      <c r="F25" s="27"/>
      <c r="G25" s="19"/>
      <c r="H25" s="28"/>
      <c r="I25" s="28"/>
      <c r="J25" s="28"/>
    </row>
    <row r="26" spans="1:11" x14ac:dyDescent="0.2">
      <c r="A26" s="12"/>
      <c r="B26" s="30"/>
      <c r="C26" s="30"/>
      <c r="D26" s="21"/>
      <c r="E26" s="21"/>
      <c r="F26" s="21"/>
      <c r="G26" s="21"/>
      <c r="H26" s="21"/>
      <c r="I26" s="21"/>
      <c r="J26" s="21"/>
    </row>
    <row r="27" spans="1:11" x14ac:dyDescent="0.2">
      <c r="A27" s="12"/>
      <c r="B27" s="30"/>
      <c r="C27" s="30"/>
      <c r="D27" s="21"/>
      <c r="E27" s="21"/>
      <c r="F27" s="21"/>
      <c r="G27" s="21"/>
      <c r="H27" s="21"/>
      <c r="I27" s="21"/>
      <c r="J27" s="21"/>
    </row>
    <row r="28" spans="1:11" x14ac:dyDescent="0.2">
      <c r="A28" s="789"/>
      <c r="B28" s="789"/>
      <c r="C28" s="789"/>
      <c r="D28" s="789"/>
      <c r="E28" s="789"/>
      <c r="F28" s="789"/>
      <c r="G28" s="789"/>
      <c r="H28" s="789"/>
      <c r="I28" s="789"/>
      <c r="J28" s="789"/>
    </row>
    <row r="31" spans="1:11" x14ac:dyDescent="0.2">
      <c r="I31" s="788" t="s">
        <v>828</v>
      </c>
      <c r="J31" s="788"/>
      <c r="K31" s="788"/>
    </row>
    <row r="32" spans="1:11" x14ac:dyDescent="0.2">
      <c r="I32" s="680" t="s">
        <v>824</v>
      </c>
      <c r="J32" s="680"/>
      <c r="K32" s="680"/>
    </row>
    <row r="33" spans="1:11" x14ac:dyDescent="0.2">
      <c r="A33" s="15" t="s">
        <v>12</v>
      </c>
      <c r="I33" s="680" t="s">
        <v>825</v>
      </c>
      <c r="J33" s="680"/>
      <c r="K33" s="680"/>
    </row>
    <row r="34" spans="1:11" x14ac:dyDescent="0.2">
      <c r="I34" s="35" t="s">
        <v>82</v>
      </c>
      <c r="J34" s="35"/>
      <c r="K34" s="35"/>
    </row>
  </sheetData>
  <mergeCells count="14">
    <mergeCell ref="I31:K31"/>
    <mergeCell ref="I32:K32"/>
    <mergeCell ref="I33:K33"/>
    <mergeCell ref="E2:I2"/>
    <mergeCell ref="A3:J3"/>
    <mergeCell ref="A4:J4"/>
    <mergeCell ref="A6:J6"/>
    <mergeCell ref="H9:J9"/>
    <mergeCell ref="A28:J28"/>
    <mergeCell ref="A10:A11"/>
    <mergeCell ref="B10:B11"/>
    <mergeCell ref="C10:F10"/>
    <mergeCell ref="G10:J10"/>
    <mergeCell ref="E18:H20"/>
  </mergeCells>
  <printOptions horizontalCentered="1"/>
  <pageMargins left="0.70866141732283472" right="0.70866141732283472" top="0.23622047244094491" bottom="0" header="0.31496062992125984" footer="0.31496062992125984"/>
  <pageSetup paperSize="9" scale="97"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
  <sheetViews>
    <sheetView view="pageBreakPreview" topLeftCell="B19" zoomScaleSheetLayoutView="100" workbookViewId="0">
      <selection activeCell="J40" sqref="J40"/>
    </sheetView>
  </sheetViews>
  <sheetFormatPr defaultColWidth="9.140625" defaultRowHeight="12.75" x14ac:dyDescent="0.2"/>
  <cols>
    <col min="1" max="1" width="7.42578125" style="16" customWidth="1"/>
    <col min="2" max="2" width="17.140625" style="16" customWidth="1"/>
    <col min="3" max="3" width="11" style="16" customWidth="1"/>
    <col min="4" max="4" width="10" style="16" customWidth="1"/>
    <col min="5" max="5" width="13.140625" style="16" customWidth="1"/>
    <col min="6" max="6" width="15.140625" style="16" customWidth="1"/>
    <col min="7" max="7" width="13.28515625" style="16" customWidth="1"/>
    <col min="8" max="8" width="14.7109375" style="16" customWidth="1"/>
    <col min="9" max="9" width="16.7109375" style="16" customWidth="1"/>
    <col min="10" max="10" width="19.28515625" style="16" customWidth="1"/>
    <col min="11" max="16384" width="9.140625" style="16"/>
  </cols>
  <sheetData>
    <row r="1" spans="1:16" s="540" customFormat="1" ht="30" customHeight="1" x14ac:dyDescent="0.2"/>
    <row r="2" spans="1:16" customFormat="1" ht="17.25" customHeight="1" x14ac:dyDescent="0.2">
      <c r="E2" s="689"/>
      <c r="F2" s="689"/>
      <c r="G2" s="689"/>
      <c r="H2" s="689"/>
      <c r="I2" s="689"/>
      <c r="J2" s="541" t="s">
        <v>443</v>
      </c>
    </row>
    <row r="3" spans="1:16" customFormat="1" x14ac:dyDescent="0.2">
      <c r="A3" s="541" t="s">
        <v>0</v>
      </c>
      <c r="B3" s="541"/>
      <c r="C3" s="541"/>
      <c r="D3" s="541"/>
      <c r="E3" s="541"/>
      <c r="F3" s="541"/>
      <c r="G3" s="541"/>
      <c r="H3" s="541"/>
      <c r="I3" s="541"/>
      <c r="J3" s="541"/>
    </row>
    <row r="4" spans="1:16" customFormat="1" ht="20.25" x14ac:dyDescent="0.3">
      <c r="A4" s="687" t="s">
        <v>655</v>
      </c>
      <c r="B4" s="687"/>
      <c r="C4" s="687"/>
      <c r="D4" s="687"/>
      <c r="E4" s="687"/>
      <c r="F4" s="687"/>
      <c r="G4" s="687"/>
      <c r="H4" s="687"/>
      <c r="I4" s="687"/>
      <c r="J4" s="687"/>
    </row>
    <row r="5" spans="1:16" customFormat="1" ht="14.25" customHeight="1" x14ac:dyDescent="0.2"/>
    <row r="6" spans="1:16" ht="31.5" customHeight="1" x14ac:dyDescent="0.25">
      <c r="A6" s="785" t="s">
        <v>672</v>
      </c>
      <c r="B6" s="785"/>
      <c r="C6" s="785"/>
      <c r="D6" s="785"/>
      <c r="E6" s="785"/>
      <c r="F6" s="785"/>
      <c r="G6" s="785"/>
      <c r="H6" s="785"/>
      <c r="I6" s="785"/>
      <c r="J6" s="785"/>
    </row>
    <row r="7" spans="1:16" ht="13.5" customHeight="1" x14ac:dyDescent="0.2">
      <c r="A7" s="1"/>
      <c r="B7" s="1"/>
      <c r="C7" s="1"/>
      <c r="D7" s="1"/>
      <c r="E7" s="1"/>
      <c r="F7" s="1"/>
      <c r="G7" s="1"/>
      <c r="H7" s="1"/>
      <c r="I7" s="1"/>
      <c r="J7" s="1"/>
    </row>
    <row r="8" spans="1:16" ht="0.75" customHeight="1" x14ac:dyDescent="0.2"/>
    <row r="9" spans="1:16" x14ac:dyDescent="0.2">
      <c r="A9" s="35" t="s">
        <v>896</v>
      </c>
      <c r="B9" s="35"/>
      <c r="C9" s="15"/>
      <c r="H9" s="804" t="s">
        <v>916</v>
      </c>
      <c r="I9" s="804"/>
      <c r="J9" s="804"/>
    </row>
    <row r="10" spans="1:16" x14ac:dyDescent="0.2">
      <c r="A10" s="656" t="s">
        <v>2</v>
      </c>
      <c r="B10" s="656" t="s">
        <v>3</v>
      </c>
      <c r="C10" s="657" t="s">
        <v>668</v>
      </c>
      <c r="D10" s="681"/>
      <c r="E10" s="681"/>
      <c r="F10" s="658"/>
      <c r="G10" s="657" t="s">
        <v>101</v>
      </c>
      <c r="H10" s="681"/>
      <c r="I10" s="681"/>
      <c r="J10" s="658"/>
      <c r="O10" s="21"/>
      <c r="P10" s="21"/>
    </row>
    <row r="11" spans="1:16" ht="53.25" customHeight="1" x14ac:dyDescent="0.2">
      <c r="A11" s="656"/>
      <c r="B11" s="656"/>
      <c r="C11" s="5" t="s">
        <v>185</v>
      </c>
      <c r="D11" s="5" t="s">
        <v>15</v>
      </c>
      <c r="E11" s="247" t="s">
        <v>374</v>
      </c>
      <c r="F11" s="7" t="s">
        <v>203</v>
      </c>
      <c r="G11" s="5" t="s">
        <v>185</v>
      </c>
      <c r="H11" s="25" t="s">
        <v>16</v>
      </c>
      <c r="I11" s="103" t="s">
        <v>111</v>
      </c>
      <c r="J11" s="5" t="s">
        <v>204</v>
      </c>
    </row>
    <row r="12" spans="1:16" x14ac:dyDescent="0.2">
      <c r="A12" s="5">
        <v>1</v>
      </c>
      <c r="B12" s="5">
        <v>2</v>
      </c>
      <c r="C12" s="5">
        <v>3</v>
      </c>
      <c r="D12" s="5">
        <v>4</v>
      </c>
      <c r="E12" s="5">
        <v>5</v>
      </c>
      <c r="F12" s="7">
        <v>6</v>
      </c>
      <c r="G12" s="5">
        <v>7</v>
      </c>
      <c r="H12" s="100">
        <v>8</v>
      </c>
      <c r="I12" s="5">
        <v>9</v>
      </c>
      <c r="J12" s="5">
        <v>10</v>
      </c>
    </row>
    <row r="13" spans="1:16" x14ac:dyDescent="0.2">
      <c r="A13" s="8">
        <v>1</v>
      </c>
      <c r="B13" s="19" t="s">
        <v>830</v>
      </c>
      <c r="C13" s="19"/>
      <c r="D13" s="19"/>
      <c r="E13" s="19"/>
      <c r="F13" s="102"/>
      <c r="G13" s="19"/>
      <c r="H13" s="28"/>
      <c r="I13" s="28"/>
      <c r="J13" s="28"/>
    </row>
    <row r="14" spans="1:16" x14ac:dyDescent="0.2">
      <c r="A14" s="8">
        <v>2</v>
      </c>
      <c r="B14" s="19" t="s">
        <v>831</v>
      </c>
      <c r="C14" s="19"/>
      <c r="D14" s="19"/>
      <c r="E14" s="19"/>
      <c r="F14" s="27"/>
      <c r="G14" s="19"/>
      <c r="H14" s="28"/>
      <c r="I14" s="28"/>
      <c r="J14" s="28"/>
    </row>
    <row r="15" spans="1:16" x14ac:dyDescent="0.2">
      <c r="A15" s="8">
        <v>3</v>
      </c>
      <c r="B15" s="19" t="s">
        <v>832</v>
      </c>
      <c r="C15" s="19"/>
      <c r="D15" s="19"/>
      <c r="E15" s="19" t="s">
        <v>11</v>
      </c>
      <c r="F15" s="27"/>
      <c r="G15" s="19"/>
      <c r="H15" s="28"/>
      <c r="I15" s="28"/>
      <c r="J15" s="28"/>
    </row>
    <row r="16" spans="1:16" x14ac:dyDescent="0.2">
      <c r="A16" s="8">
        <v>4</v>
      </c>
      <c r="B16" s="19" t="s">
        <v>833</v>
      </c>
      <c r="C16" s="19"/>
      <c r="D16" s="19"/>
      <c r="E16" s="19"/>
      <c r="F16" s="27"/>
      <c r="G16" s="19"/>
      <c r="H16" s="28"/>
      <c r="I16" s="28"/>
      <c r="J16" s="28"/>
    </row>
    <row r="17" spans="1:11" x14ac:dyDescent="0.2">
      <c r="A17" s="8">
        <v>5</v>
      </c>
      <c r="B17" s="19" t="s">
        <v>834</v>
      </c>
      <c r="C17" s="19"/>
      <c r="D17" s="19"/>
      <c r="E17" s="19"/>
      <c r="F17" s="27"/>
      <c r="G17" s="19"/>
      <c r="H17" s="28"/>
      <c r="I17" s="28"/>
      <c r="J17" s="28"/>
    </row>
    <row r="18" spans="1:11" x14ac:dyDescent="0.2">
      <c r="A18" s="8">
        <v>6</v>
      </c>
      <c r="B18" s="19" t="s">
        <v>835</v>
      </c>
      <c r="C18" s="19"/>
      <c r="D18" s="19"/>
      <c r="E18" s="795" t="s">
        <v>855</v>
      </c>
      <c r="F18" s="796"/>
      <c r="G18" s="796"/>
      <c r="H18" s="797"/>
      <c r="I18" s="28"/>
      <c r="J18" s="28"/>
    </row>
    <row r="19" spans="1:11" x14ac:dyDescent="0.2">
      <c r="A19" s="8">
        <v>7</v>
      </c>
      <c r="B19" s="19" t="s">
        <v>836</v>
      </c>
      <c r="C19" s="19"/>
      <c r="D19" s="19"/>
      <c r="E19" s="798"/>
      <c r="F19" s="799"/>
      <c r="G19" s="799"/>
      <c r="H19" s="800"/>
      <c r="I19" s="28"/>
      <c r="J19" s="28"/>
    </row>
    <row r="20" spans="1:11" x14ac:dyDescent="0.2">
      <c r="A20" s="8">
        <v>8</v>
      </c>
      <c r="B20" s="19" t="s">
        <v>837</v>
      </c>
      <c r="C20" s="19"/>
      <c r="D20" s="19"/>
      <c r="E20" s="801"/>
      <c r="F20" s="802"/>
      <c r="G20" s="802"/>
      <c r="H20" s="803"/>
      <c r="I20" s="28"/>
      <c r="J20" s="28"/>
    </row>
    <row r="21" spans="1:11" x14ac:dyDescent="0.2">
      <c r="A21" s="8">
        <v>9</v>
      </c>
      <c r="B21" s="19" t="s">
        <v>838</v>
      </c>
      <c r="C21" s="19"/>
      <c r="D21" s="19"/>
      <c r="E21" s="19"/>
      <c r="F21" s="27"/>
      <c r="G21" s="19"/>
      <c r="H21" s="28"/>
      <c r="I21" s="28"/>
      <c r="J21" s="28"/>
    </row>
    <row r="22" spans="1:11" x14ac:dyDescent="0.2">
      <c r="A22" s="8">
        <v>10</v>
      </c>
      <c r="B22" s="19" t="s">
        <v>839</v>
      </c>
      <c r="C22" s="19"/>
      <c r="D22" s="19"/>
      <c r="E22" s="19"/>
      <c r="F22" s="27"/>
      <c r="G22" s="19"/>
      <c r="H22" s="28"/>
      <c r="I22" s="28"/>
      <c r="J22" s="28"/>
    </row>
    <row r="23" spans="1:11" x14ac:dyDescent="0.2">
      <c r="A23" s="8">
        <v>11</v>
      </c>
      <c r="B23" s="19" t="s">
        <v>840</v>
      </c>
      <c r="C23" s="19"/>
      <c r="D23" s="19"/>
      <c r="E23" s="19"/>
      <c r="F23" s="27"/>
      <c r="G23" s="19"/>
      <c r="H23" s="28"/>
      <c r="I23" s="28"/>
      <c r="J23" s="28"/>
    </row>
    <row r="24" spans="1:11" x14ac:dyDescent="0.2">
      <c r="A24" s="8">
        <v>12</v>
      </c>
      <c r="B24" s="19" t="s">
        <v>841</v>
      </c>
      <c r="C24" s="19"/>
      <c r="D24" s="19"/>
      <c r="E24" s="19"/>
      <c r="F24" s="27"/>
      <c r="G24" s="19"/>
      <c r="H24" s="28"/>
      <c r="I24" s="28"/>
      <c r="J24" s="28"/>
    </row>
    <row r="25" spans="1:11" x14ac:dyDescent="0.2">
      <c r="A25" s="29"/>
      <c r="B25" s="29" t="s">
        <v>17</v>
      </c>
      <c r="C25" s="19"/>
      <c r="D25" s="19"/>
      <c r="E25" s="19"/>
      <c r="F25" s="27"/>
      <c r="G25" s="19"/>
      <c r="H25" s="28"/>
      <c r="I25" s="28"/>
      <c r="J25" s="28"/>
    </row>
    <row r="26" spans="1:11" x14ac:dyDescent="0.2">
      <c r="A26" s="12"/>
      <c r="B26" s="30"/>
      <c r="C26" s="30"/>
      <c r="D26" s="21"/>
      <c r="E26" s="21"/>
      <c r="F26" s="21"/>
      <c r="G26" s="21"/>
      <c r="H26" s="21"/>
      <c r="I26" s="21"/>
      <c r="J26" s="21"/>
    </row>
    <row r="27" spans="1:11" x14ac:dyDescent="0.2">
      <c r="A27" s="12"/>
      <c r="B27" s="30"/>
      <c r="C27" s="30"/>
      <c r="D27" s="21"/>
      <c r="E27" s="21"/>
      <c r="F27" s="21"/>
      <c r="G27" s="21"/>
      <c r="H27" s="21"/>
      <c r="I27" s="21"/>
      <c r="J27" s="21"/>
    </row>
    <row r="29" spans="1:11" x14ac:dyDescent="0.2">
      <c r="A29" s="789"/>
      <c r="B29" s="789"/>
      <c r="C29" s="789"/>
      <c r="D29" s="789"/>
      <c r="E29" s="789"/>
      <c r="F29" s="789"/>
      <c r="G29" s="789"/>
      <c r="H29" s="789"/>
      <c r="I29" s="789"/>
      <c r="J29" s="789"/>
    </row>
    <row r="31" spans="1:11" x14ac:dyDescent="0.2">
      <c r="I31" s="788" t="s">
        <v>828</v>
      </c>
      <c r="J31" s="788"/>
      <c r="K31" s="788"/>
    </row>
    <row r="32" spans="1:11" x14ac:dyDescent="0.2">
      <c r="I32" s="680" t="s">
        <v>824</v>
      </c>
      <c r="J32" s="680"/>
      <c r="K32" s="680"/>
    </row>
    <row r="33" spans="1:11" x14ac:dyDescent="0.2">
      <c r="A33" s="15" t="s">
        <v>12</v>
      </c>
      <c r="I33" s="680" t="s">
        <v>825</v>
      </c>
      <c r="J33" s="680"/>
      <c r="K33" s="680"/>
    </row>
    <row r="34" spans="1:11" x14ac:dyDescent="0.2">
      <c r="I34" s="35" t="s">
        <v>82</v>
      </c>
      <c r="J34" s="35"/>
      <c r="K34" s="35"/>
    </row>
  </sheetData>
  <mergeCells count="13">
    <mergeCell ref="I31:K31"/>
    <mergeCell ref="I32:K32"/>
    <mergeCell ref="I33:K33"/>
    <mergeCell ref="E2:I2"/>
    <mergeCell ref="A4:J4"/>
    <mergeCell ref="A6:J6"/>
    <mergeCell ref="H9:J9"/>
    <mergeCell ref="A29:J29"/>
    <mergeCell ref="A10:A11"/>
    <mergeCell ref="B10:B11"/>
    <mergeCell ref="C10:F10"/>
    <mergeCell ref="G10:J10"/>
    <mergeCell ref="E18:H20"/>
  </mergeCells>
  <printOptions horizontalCentered="1"/>
  <pageMargins left="0.70866141732283472" right="0.70866141732283472" top="0.23622047244094491" bottom="0" header="0.31496062992125984" footer="0.31496062992125984"/>
  <pageSetup paperSize="9" scale="97"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view="pageBreakPreview" topLeftCell="A7" zoomScaleSheetLayoutView="100" workbookViewId="0">
      <selection activeCell="G29" sqref="G29"/>
    </sheetView>
  </sheetViews>
  <sheetFormatPr defaultColWidth="9.140625" defaultRowHeight="12.75" x14ac:dyDescent="0.2"/>
  <cols>
    <col min="1" max="1" width="6.7109375" style="16" customWidth="1"/>
    <col min="2" max="2" width="12.5703125" style="16" customWidth="1"/>
    <col min="3" max="3" width="12" style="16" customWidth="1"/>
    <col min="4" max="4" width="10.42578125" style="16" customWidth="1"/>
    <col min="5" max="5" width="10.140625" style="16" customWidth="1"/>
    <col min="6" max="6" width="13" style="16" customWidth="1"/>
    <col min="7" max="7" width="15.140625" style="16" customWidth="1"/>
    <col min="8" max="8" width="12.42578125" style="16" customWidth="1"/>
    <col min="9" max="9" width="12.140625" style="16" customWidth="1"/>
    <col min="10" max="10" width="11.7109375" style="16" customWidth="1"/>
    <col min="11" max="11" width="12.85546875" style="16" customWidth="1"/>
    <col min="12" max="12" width="13" style="16" customWidth="1"/>
    <col min="13" max="16384" width="9.140625" style="16"/>
  </cols>
  <sheetData>
    <row r="1" spans="1:12" s="540" customFormat="1" ht="30" customHeight="1" x14ac:dyDescent="0.2"/>
    <row r="2" spans="1:12" customFormat="1" x14ac:dyDescent="0.2">
      <c r="D2" s="35"/>
      <c r="E2" s="35"/>
      <c r="F2" s="35"/>
      <c r="G2" s="35"/>
      <c r="H2" s="35"/>
      <c r="I2" s="35"/>
      <c r="J2" s="35"/>
      <c r="K2" s="35"/>
      <c r="L2" s="432" t="s">
        <v>61</v>
      </c>
    </row>
    <row r="3" spans="1:12" customFormat="1" ht="15" x14ac:dyDescent="0.2">
      <c r="A3" s="782" t="s">
        <v>0</v>
      </c>
      <c r="B3" s="782"/>
      <c r="C3" s="782"/>
      <c r="D3" s="782"/>
      <c r="E3" s="782"/>
      <c r="F3" s="782"/>
      <c r="G3" s="782"/>
      <c r="H3" s="782"/>
      <c r="I3" s="782"/>
      <c r="J3" s="782"/>
      <c r="K3" s="782"/>
      <c r="L3" s="782"/>
    </row>
    <row r="4" spans="1:12" customFormat="1" ht="20.25" x14ac:dyDescent="0.3">
      <c r="A4" s="687" t="s">
        <v>655</v>
      </c>
      <c r="B4" s="687"/>
      <c r="C4" s="687"/>
      <c r="D4" s="687"/>
      <c r="E4" s="687"/>
      <c r="F4" s="687"/>
      <c r="G4" s="687"/>
      <c r="H4" s="687"/>
      <c r="I4" s="687"/>
      <c r="J4" s="687"/>
      <c r="K4" s="687"/>
      <c r="L4" s="687"/>
    </row>
    <row r="5" spans="1:12" customFormat="1" ht="10.5" customHeight="1" x14ac:dyDescent="0.2"/>
    <row r="6" spans="1:12" ht="19.5" customHeight="1" x14ac:dyDescent="0.25">
      <c r="A6" s="785" t="s">
        <v>751</v>
      </c>
      <c r="B6" s="785"/>
      <c r="C6" s="785"/>
      <c r="D6" s="785"/>
      <c r="E6" s="785"/>
      <c r="F6" s="785"/>
      <c r="G6" s="785"/>
      <c r="H6" s="785"/>
      <c r="I6" s="785"/>
      <c r="J6" s="785"/>
      <c r="K6" s="785"/>
      <c r="L6" s="785"/>
    </row>
    <row r="7" spans="1:12" x14ac:dyDescent="0.2">
      <c r="A7" s="22"/>
      <c r="B7" s="22"/>
      <c r="C7" s="22"/>
      <c r="D7" s="22"/>
      <c r="E7" s="22"/>
      <c r="F7" s="22"/>
      <c r="G7" s="22"/>
      <c r="H7" s="22"/>
      <c r="I7" s="22"/>
      <c r="J7" s="22"/>
      <c r="K7" s="22"/>
      <c r="L7" s="22"/>
    </row>
    <row r="8" spans="1:12" x14ac:dyDescent="0.2">
      <c r="A8" s="35" t="s">
        <v>896</v>
      </c>
      <c r="B8" s="35"/>
      <c r="C8" s="15"/>
      <c r="F8" s="805" t="s">
        <v>18</v>
      </c>
      <c r="G8" s="805"/>
      <c r="H8" s="805"/>
      <c r="I8" s="805"/>
      <c r="J8" s="805"/>
      <c r="K8" s="805"/>
      <c r="L8" s="805"/>
    </row>
    <row r="9" spans="1:12" x14ac:dyDescent="0.2">
      <c r="A9" s="15"/>
      <c r="F9" s="17"/>
      <c r="G9" s="99"/>
      <c r="H9" s="99"/>
      <c r="I9" s="806" t="s">
        <v>917</v>
      </c>
      <c r="J9" s="806"/>
      <c r="K9" s="806"/>
      <c r="L9" s="806"/>
    </row>
    <row r="10" spans="1:12" s="15" customFormat="1" x14ac:dyDescent="0.2">
      <c r="A10" s="656" t="s">
        <v>2</v>
      </c>
      <c r="B10" s="656" t="s">
        <v>3</v>
      </c>
      <c r="C10" s="667" t="s">
        <v>19</v>
      </c>
      <c r="D10" s="698"/>
      <c r="E10" s="698"/>
      <c r="F10" s="698"/>
      <c r="G10" s="698"/>
      <c r="H10" s="667" t="s">
        <v>40</v>
      </c>
      <c r="I10" s="698"/>
      <c r="J10" s="698"/>
      <c r="K10" s="698"/>
      <c r="L10" s="698"/>
    </row>
    <row r="11" spans="1:12" s="15" customFormat="1" ht="54.75" customHeight="1" x14ac:dyDescent="0.2">
      <c r="A11" s="656"/>
      <c r="B11" s="656"/>
      <c r="C11" s="5" t="s">
        <v>673</v>
      </c>
      <c r="D11" s="5" t="s">
        <v>674</v>
      </c>
      <c r="E11" s="5" t="s">
        <v>68</v>
      </c>
      <c r="F11" s="5" t="s">
        <v>69</v>
      </c>
      <c r="G11" s="301" t="s">
        <v>752</v>
      </c>
      <c r="H11" s="5" t="s">
        <v>673</v>
      </c>
      <c r="I11" s="5" t="s">
        <v>674</v>
      </c>
      <c r="J11" s="5" t="s">
        <v>68</v>
      </c>
      <c r="K11" s="5" t="s">
        <v>69</v>
      </c>
      <c r="L11" s="301" t="s">
        <v>753</v>
      </c>
    </row>
    <row r="12" spans="1:12" s="15" customFormat="1" x14ac:dyDescent="0.2">
      <c r="A12" s="5">
        <v>1</v>
      </c>
      <c r="B12" s="5">
        <v>2</v>
      </c>
      <c r="C12" s="5">
        <v>3</v>
      </c>
      <c r="D12" s="5">
        <v>4</v>
      </c>
      <c r="E12" s="5">
        <v>5</v>
      </c>
      <c r="F12" s="5">
        <v>6</v>
      </c>
      <c r="G12" s="5">
        <v>7</v>
      </c>
      <c r="H12" s="5">
        <v>8</v>
      </c>
      <c r="I12" s="5">
        <v>9</v>
      </c>
      <c r="J12" s="5">
        <v>10</v>
      </c>
      <c r="K12" s="5">
        <v>11</v>
      </c>
      <c r="L12" s="427">
        <v>12</v>
      </c>
    </row>
    <row r="13" spans="1:12" x14ac:dyDescent="0.2">
      <c r="A13" s="8">
        <v>1</v>
      </c>
      <c r="B13" s="19" t="s">
        <v>830</v>
      </c>
      <c r="C13" s="330">
        <v>379.90840788238967</v>
      </c>
      <c r="D13" s="330">
        <v>3.45</v>
      </c>
      <c r="E13" s="330">
        <v>387.45000000000005</v>
      </c>
      <c r="F13" s="330">
        <v>361.36899999999997</v>
      </c>
      <c r="G13" s="330">
        <f>D13+E13-F13</f>
        <v>29.531000000000063</v>
      </c>
      <c r="H13" s="27">
        <v>0</v>
      </c>
      <c r="I13" s="27">
        <v>0</v>
      </c>
      <c r="J13" s="27">
        <v>0</v>
      </c>
      <c r="K13" s="27">
        <v>0</v>
      </c>
      <c r="L13" s="19">
        <v>0</v>
      </c>
    </row>
    <row r="14" spans="1:12" x14ac:dyDescent="0.2">
      <c r="A14" s="8">
        <v>2</v>
      </c>
      <c r="B14" s="19" t="s">
        <v>831</v>
      </c>
      <c r="C14" s="330">
        <v>896.57612970493176</v>
      </c>
      <c r="D14" s="330">
        <v>1.24</v>
      </c>
      <c r="E14" s="330">
        <v>967.71</v>
      </c>
      <c r="F14" s="330">
        <v>828.85429999999997</v>
      </c>
      <c r="G14" s="330">
        <f t="shared" ref="G14:G24" si="0">D14+E14-F14</f>
        <v>140.09570000000008</v>
      </c>
      <c r="H14" s="27">
        <v>0</v>
      </c>
      <c r="I14" s="27">
        <v>0</v>
      </c>
      <c r="J14" s="27">
        <v>0</v>
      </c>
      <c r="K14" s="27">
        <v>0</v>
      </c>
      <c r="L14" s="19">
        <v>0</v>
      </c>
    </row>
    <row r="15" spans="1:12" x14ac:dyDescent="0.2">
      <c r="A15" s="8">
        <v>3</v>
      </c>
      <c r="B15" s="19" t="s">
        <v>832</v>
      </c>
      <c r="C15" s="330">
        <f>371.59294025649-0.01</f>
        <v>371.58294025649002</v>
      </c>
      <c r="D15" s="330">
        <v>24.24</v>
      </c>
      <c r="E15" s="330">
        <v>355.37</v>
      </c>
      <c r="F15" s="330">
        <v>350.03900000000004</v>
      </c>
      <c r="G15" s="330">
        <f t="shared" si="0"/>
        <v>29.57099999999997</v>
      </c>
      <c r="H15" s="27">
        <v>0</v>
      </c>
      <c r="I15" s="27">
        <v>0</v>
      </c>
      <c r="J15" s="27">
        <v>0</v>
      </c>
      <c r="K15" s="27">
        <v>0</v>
      </c>
      <c r="L15" s="19">
        <v>0</v>
      </c>
    </row>
    <row r="16" spans="1:12" x14ac:dyDescent="0.2">
      <c r="A16" s="8">
        <v>4</v>
      </c>
      <c r="B16" s="19" t="s">
        <v>833</v>
      </c>
      <c r="C16" s="330">
        <v>1003.0864237305806</v>
      </c>
      <c r="D16" s="330">
        <v>12.53</v>
      </c>
      <c r="E16" s="330">
        <v>990.09999999999991</v>
      </c>
      <c r="F16" s="330">
        <v>920.29199999999992</v>
      </c>
      <c r="G16" s="330">
        <f t="shared" si="0"/>
        <v>82.337999999999965</v>
      </c>
      <c r="H16" s="27">
        <v>0</v>
      </c>
      <c r="I16" s="27">
        <v>0</v>
      </c>
      <c r="J16" s="27">
        <v>0</v>
      </c>
      <c r="K16" s="27">
        <v>0</v>
      </c>
      <c r="L16" s="19">
        <v>0</v>
      </c>
    </row>
    <row r="17" spans="1:12" x14ac:dyDescent="0.2">
      <c r="A17" s="8">
        <v>5</v>
      </c>
      <c r="B17" s="19" t="s">
        <v>834</v>
      </c>
      <c r="C17" s="330">
        <v>82.045947242206225</v>
      </c>
      <c r="D17" s="330">
        <v>9.23</v>
      </c>
      <c r="E17" s="330">
        <v>74.010000000000005</v>
      </c>
      <c r="F17" s="330">
        <v>78.798200000000008</v>
      </c>
      <c r="G17" s="330">
        <f t="shared" si="0"/>
        <v>4.4418000000000006</v>
      </c>
      <c r="H17" s="27">
        <v>0</v>
      </c>
      <c r="I17" s="27">
        <v>0</v>
      </c>
      <c r="J17" s="27">
        <v>0</v>
      </c>
      <c r="K17" s="27">
        <v>0</v>
      </c>
      <c r="L17" s="19">
        <v>0</v>
      </c>
    </row>
    <row r="18" spans="1:12" x14ac:dyDescent="0.2">
      <c r="A18" s="8">
        <v>6</v>
      </c>
      <c r="B18" s="19" t="s">
        <v>835</v>
      </c>
      <c r="C18" s="330">
        <v>560.43841518089869</v>
      </c>
      <c r="D18" s="330">
        <v>5.72</v>
      </c>
      <c r="E18" s="330">
        <v>563.93999999999994</v>
      </c>
      <c r="F18" s="330">
        <v>525.98199999999997</v>
      </c>
      <c r="G18" s="330">
        <f t="shared" si="0"/>
        <v>43.677999999999997</v>
      </c>
      <c r="H18" s="27">
        <v>0</v>
      </c>
      <c r="I18" s="27">
        <v>0</v>
      </c>
      <c r="J18" s="27">
        <v>0</v>
      </c>
      <c r="K18" s="27">
        <v>0</v>
      </c>
      <c r="L18" s="19">
        <v>0</v>
      </c>
    </row>
    <row r="19" spans="1:12" x14ac:dyDescent="0.2">
      <c r="A19" s="8">
        <v>7</v>
      </c>
      <c r="B19" s="440" t="s">
        <v>836</v>
      </c>
      <c r="C19" s="330">
        <v>31.285440517151493</v>
      </c>
      <c r="D19" s="330">
        <v>7.24</v>
      </c>
      <c r="E19" s="330">
        <v>26.64</v>
      </c>
      <c r="F19" s="330">
        <v>29.827500000000001</v>
      </c>
      <c r="G19" s="330">
        <f t="shared" si="0"/>
        <v>4.052500000000002</v>
      </c>
      <c r="H19" s="27">
        <v>0</v>
      </c>
      <c r="I19" s="27">
        <v>0</v>
      </c>
      <c r="J19" s="27">
        <v>0</v>
      </c>
      <c r="K19" s="27">
        <v>0</v>
      </c>
      <c r="L19" s="19">
        <v>0</v>
      </c>
    </row>
    <row r="20" spans="1:12" x14ac:dyDescent="0.2">
      <c r="A20" s="8">
        <v>8</v>
      </c>
      <c r="B20" s="19" t="s">
        <v>837</v>
      </c>
      <c r="C20" s="330">
        <v>1023.8148357835471</v>
      </c>
      <c r="D20" s="330">
        <v>13.12</v>
      </c>
      <c r="E20" s="330">
        <v>1003.74</v>
      </c>
      <c r="F20" s="330">
        <v>942.33300000000008</v>
      </c>
      <c r="G20" s="330">
        <f t="shared" si="0"/>
        <v>74.52699999999993</v>
      </c>
      <c r="H20" s="27">
        <v>0</v>
      </c>
      <c r="I20" s="27">
        <v>0</v>
      </c>
      <c r="J20" s="27">
        <v>0</v>
      </c>
      <c r="K20" s="27">
        <v>0</v>
      </c>
      <c r="L20" s="19">
        <v>0</v>
      </c>
    </row>
    <row r="21" spans="1:12" x14ac:dyDescent="0.2">
      <c r="A21" s="8">
        <v>9</v>
      </c>
      <c r="B21" s="19" t="s">
        <v>838</v>
      </c>
      <c r="C21" s="330">
        <v>843.67047336044209</v>
      </c>
      <c r="D21" s="330">
        <v>45.53</v>
      </c>
      <c r="E21" s="330">
        <v>790.62</v>
      </c>
      <c r="F21" s="330">
        <v>792.447</v>
      </c>
      <c r="G21" s="330">
        <f t="shared" si="0"/>
        <v>43.702999999999975</v>
      </c>
      <c r="H21" s="27">
        <v>0</v>
      </c>
      <c r="I21" s="27">
        <v>0</v>
      </c>
      <c r="J21" s="27">
        <v>0</v>
      </c>
      <c r="K21" s="27">
        <v>0</v>
      </c>
      <c r="L21" s="19">
        <v>0</v>
      </c>
    </row>
    <row r="22" spans="1:12" x14ac:dyDescent="0.2">
      <c r="A22" s="8">
        <v>10</v>
      </c>
      <c r="B22" s="19" t="s">
        <v>839</v>
      </c>
      <c r="C22" s="330">
        <v>861.4824460431654</v>
      </c>
      <c r="D22" s="330">
        <v>4.82</v>
      </c>
      <c r="E22" s="330">
        <v>756.06000000000006</v>
      </c>
      <c r="F22" s="330">
        <v>745.51100000000008</v>
      </c>
      <c r="G22" s="330">
        <f t="shared" si="0"/>
        <v>15.369000000000028</v>
      </c>
      <c r="H22" s="27">
        <v>0</v>
      </c>
      <c r="I22" s="27">
        <v>0</v>
      </c>
      <c r="J22" s="27">
        <v>0</v>
      </c>
      <c r="K22" s="27">
        <v>0</v>
      </c>
      <c r="L22" s="19">
        <v>0</v>
      </c>
    </row>
    <row r="23" spans="1:12" x14ac:dyDescent="0.2">
      <c r="A23" s="8">
        <v>11</v>
      </c>
      <c r="B23" s="19" t="s">
        <v>840</v>
      </c>
      <c r="C23" s="330">
        <v>769.24101240746529</v>
      </c>
      <c r="D23" s="330">
        <v>6.1</v>
      </c>
      <c r="E23" s="330">
        <v>728.37000000000012</v>
      </c>
      <c r="F23" s="330">
        <v>663.8370000000001</v>
      </c>
      <c r="G23" s="330">
        <f t="shared" si="0"/>
        <v>70.633000000000038</v>
      </c>
      <c r="H23" s="27">
        <v>0</v>
      </c>
      <c r="I23" s="27">
        <v>0</v>
      </c>
      <c r="J23" s="27">
        <v>0</v>
      </c>
      <c r="K23" s="27">
        <v>0</v>
      </c>
      <c r="L23" s="19">
        <v>0</v>
      </c>
    </row>
    <row r="24" spans="1:12" x14ac:dyDescent="0.2">
      <c r="A24" s="8">
        <v>12</v>
      </c>
      <c r="B24" s="19" t="s">
        <v>841</v>
      </c>
      <c r="C24" s="330">
        <v>574.29752789073086</v>
      </c>
      <c r="D24" s="330">
        <v>7.5</v>
      </c>
      <c r="E24" s="330">
        <v>536.52</v>
      </c>
      <c r="F24" s="330">
        <f>505.389-0.01</f>
        <v>505.37900000000002</v>
      </c>
      <c r="G24" s="330">
        <f t="shared" si="0"/>
        <v>38.640999999999963</v>
      </c>
      <c r="H24" s="27">
        <v>0</v>
      </c>
      <c r="I24" s="27">
        <v>0</v>
      </c>
      <c r="J24" s="27">
        <v>0</v>
      </c>
      <c r="K24" s="27">
        <v>0</v>
      </c>
      <c r="L24" s="19">
        <v>0</v>
      </c>
    </row>
    <row r="25" spans="1:12" s="15" customFormat="1" x14ac:dyDescent="0.2">
      <c r="A25" s="29"/>
      <c r="B25" s="29" t="s">
        <v>17</v>
      </c>
      <c r="C25" s="351">
        <f t="shared" ref="C25:L25" si="1">SUM(C13:C24)</f>
        <v>7397.4299999999985</v>
      </c>
      <c r="D25" s="351">
        <f t="shared" si="1"/>
        <v>140.72</v>
      </c>
      <c r="E25" s="351">
        <f t="shared" si="1"/>
        <v>7180.5300000000007</v>
      </c>
      <c r="F25" s="351">
        <f t="shared" si="1"/>
        <v>6744.6690000000008</v>
      </c>
      <c r="G25" s="351">
        <f t="shared" si="1"/>
        <v>576.58100000000002</v>
      </c>
      <c r="H25" s="29">
        <f t="shared" si="1"/>
        <v>0</v>
      </c>
      <c r="I25" s="29">
        <f t="shared" si="1"/>
        <v>0</v>
      </c>
      <c r="J25" s="29">
        <f t="shared" si="1"/>
        <v>0</v>
      </c>
      <c r="K25" s="29">
        <f t="shared" si="1"/>
        <v>0</v>
      </c>
      <c r="L25" s="29">
        <f t="shared" si="1"/>
        <v>0</v>
      </c>
    </row>
    <row r="26" spans="1:12" x14ac:dyDescent="0.2">
      <c r="A26" s="20" t="s">
        <v>754</v>
      </c>
      <c r="B26" s="21"/>
      <c r="C26" s="21"/>
      <c r="D26" s="21"/>
      <c r="E26" s="21"/>
      <c r="F26" s="21"/>
      <c r="G26" s="21"/>
      <c r="H26" s="21"/>
      <c r="I26" s="21"/>
      <c r="J26" s="21"/>
      <c r="K26" s="21"/>
      <c r="L26" s="21"/>
    </row>
    <row r="27" spans="1:12" ht="15.75" customHeight="1" x14ac:dyDescent="0.2">
      <c r="A27" s="30"/>
      <c r="B27" s="30"/>
      <c r="C27" s="487">
        <f>'T6A_FG_Upy_Utlsn '!C25</f>
        <v>8287.4</v>
      </c>
      <c r="D27" s="487">
        <f>'T6A_FG_Upy_Utlsn '!D25</f>
        <v>157.78</v>
      </c>
      <c r="E27" s="487">
        <f>'T6A_FG_Upy_Utlsn '!E25</f>
        <v>8017.0989999999993</v>
      </c>
      <c r="F27" s="487">
        <f>'T6A_FG_Upy_Utlsn '!F25</f>
        <v>7201.2524500000009</v>
      </c>
      <c r="G27" s="487">
        <f>'T6A_FG_Upy_Utlsn '!G25</f>
        <v>973.62654999999995</v>
      </c>
      <c r="H27" s="15"/>
      <c r="I27" s="15"/>
      <c r="J27" s="15"/>
      <c r="K27" s="15"/>
      <c r="L27" s="15"/>
    </row>
    <row r="28" spans="1:12" x14ac:dyDescent="0.2">
      <c r="A28" s="21"/>
      <c r="B28" s="21"/>
      <c r="C28" s="645">
        <f>C25+C27</f>
        <v>15684.829999999998</v>
      </c>
      <c r="D28" s="645">
        <f>D25+D27</f>
        <v>298.5</v>
      </c>
      <c r="E28" s="645">
        <f>E25+E27</f>
        <v>15197.629000000001</v>
      </c>
      <c r="F28" s="645">
        <f>F25+F27</f>
        <v>13945.921450000002</v>
      </c>
      <c r="G28" s="645">
        <f>G25+G27</f>
        <v>1550.2075500000001</v>
      </c>
      <c r="I28" s="329"/>
      <c r="J28" s="329"/>
      <c r="K28" s="329"/>
    </row>
    <row r="29" spans="1:12" x14ac:dyDescent="0.2">
      <c r="D29" s="374"/>
      <c r="E29" s="374"/>
    </row>
    <row r="30" spans="1:12" x14ac:dyDescent="0.2">
      <c r="C30" s="329"/>
    </row>
    <row r="32" spans="1:12" x14ac:dyDescent="0.2">
      <c r="J32" s="788" t="s">
        <v>828</v>
      </c>
      <c r="K32" s="788"/>
      <c r="L32" s="788"/>
    </row>
    <row r="33" spans="1:12" x14ac:dyDescent="0.2">
      <c r="J33" s="680" t="s">
        <v>824</v>
      </c>
      <c r="K33" s="680"/>
      <c r="L33" s="680"/>
    </row>
    <row r="34" spans="1:12" x14ac:dyDescent="0.2">
      <c r="A34" s="15" t="s">
        <v>12</v>
      </c>
      <c r="J34" s="680" t="s">
        <v>825</v>
      </c>
      <c r="K34" s="680"/>
      <c r="L34" s="680"/>
    </row>
    <row r="35" spans="1:12" x14ac:dyDescent="0.2">
      <c r="J35" s="35" t="s">
        <v>82</v>
      </c>
      <c r="K35" s="35"/>
      <c r="L35" s="35"/>
    </row>
  </sheetData>
  <mergeCells count="12">
    <mergeCell ref="J32:L32"/>
    <mergeCell ref="J33:L33"/>
    <mergeCell ref="J34:L34"/>
    <mergeCell ref="A4:L4"/>
    <mergeCell ref="A3:L3"/>
    <mergeCell ref="A6:L6"/>
    <mergeCell ref="F8:L8"/>
    <mergeCell ref="A10:A11"/>
    <mergeCell ref="B10:B11"/>
    <mergeCell ref="C10:G10"/>
    <mergeCell ref="H10:L10"/>
    <mergeCell ref="I9:L9"/>
  </mergeCells>
  <phoneticPr fontId="0" type="noConversion"/>
  <printOptions horizontalCentered="1"/>
  <pageMargins left="0.70866141732283472" right="0.70866141732283472" top="0.23622047244094491" bottom="0" header="0.31496062992125984" footer="0.31496062992125984"/>
  <pageSetup paperSize="9" scale="9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5"/>
  <sheetViews>
    <sheetView view="pageBreakPreview" topLeftCell="A40" zoomScale="91" zoomScaleSheetLayoutView="91" workbookViewId="0">
      <selection activeCell="E9" sqref="E9"/>
    </sheetView>
  </sheetViews>
  <sheetFormatPr defaultRowHeight="12.75" x14ac:dyDescent="0.2"/>
  <cols>
    <col min="1" max="1" width="8.7109375" customWidth="1"/>
    <col min="2" max="2" width="11" customWidth="1"/>
    <col min="3" max="3" width="114.5703125" customWidth="1"/>
  </cols>
  <sheetData>
    <row r="1" spans="1:7" ht="30.75" customHeight="1" x14ac:dyDescent="0.25">
      <c r="A1" s="651" t="s">
        <v>571</v>
      </c>
      <c r="B1" s="651"/>
      <c r="C1" s="651"/>
      <c r="D1" s="651"/>
      <c r="E1" s="284"/>
      <c r="F1" s="284"/>
      <c r="G1" s="284"/>
    </row>
    <row r="2" spans="1:7" x14ac:dyDescent="0.2">
      <c r="A2" s="3" t="s">
        <v>72</v>
      </c>
      <c r="B2" s="3" t="s">
        <v>572</v>
      </c>
      <c r="C2" s="3" t="s">
        <v>573</v>
      </c>
    </row>
    <row r="3" spans="1:7" x14ac:dyDescent="0.2">
      <c r="A3" s="8">
        <v>1</v>
      </c>
      <c r="B3" s="285" t="s">
        <v>574</v>
      </c>
      <c r="C3" s="285" t="s">
        <v>789</v>
      </c>
    </row>
    <row r="4" spans="1:7" x14ac:dyDescent="0.2">
      <c r="A4" s="8">
        <v>2</v>
      </c>
      <c r="B4" s="285" t="s">
        <v>575</v>
      </c>
      <c r="C4" s="285" t="s">
        <v>790</v>
      </c>
    </row>
    <row r="5" spans="1:7" x14ac:dyDescent="0.2">
      <c r="A5" s="8">
        <v>3</v>
      </c>
      <c r="B5" s="285" t="s">
        <v>576</v>
      </c>
      <c r="C5" s="285" t="s">
        <v>791</v>
      </c>
    </row>
    <row r="6" spans="1:7" x14ac:dyDescent="0.2">
      <c r="A6" s="8">
        <v>4</v>
      </c>
      <c r="B6" s="285" t="s">
        <v>577</v>
      </c>
      <c r="C6" s="285" t="s">
        <v>792</v>
      </c>
    </row>
    <row r="7" spans="1:7" x14ac:dyDescent="0.2">
      <c r="A7" s="8">
        <v>5</v>
      </c>
      <c r="B7" s="285" t="s">
        <v>578</v>
      </c>
      <c r="C7" s="285" t="s">
        <v>793</v>
      </c>
    </row>
    <row r="8" spans="1:7" x14ac:dyDescent="0.2">
      <c r="A8" s="8">
        <v>6</v>
      </c>
      <c r="B8" s="285" t="s">
        <v>579</v>
      </c>
      <c r="C8" s="285" t="s">
        <v>794</v>
      </c>
    </row>
    <row r="9" spans="1:7" x14ac:dyDescent="0.2">
      <c r="A9" s="8">
        <v>7</v>
      </c>
      <c r="B9" s="285" t="s">
        <v>580</v>
      </c>
      <c r="C9" s="285" t="s">
        <v>795</v>
      </c>
    </row>
    <row r="10" spans="1:7" x14ac:dyDescent="0.2">
      <c r="A10" s="8">
        <v>8</v>
      </c>
      <c r="B10" s="285" t="s">
        <v>581</v>
      </c>
      <c r="C10" s="285" t="s">
        <v>796</v>
      </c>
    </row>
    <row r="11" spans="1:7" x14ac:dyDescent="0.2">
      <c r="A11" s="8">
        <v>9</v>
      </c>
      <c r="B11" s="285" t="s">
        <v>582</v>
      </c>
      <c r="C11" s="285" t="s">
        <v>583</v>
      </c>
    </row>
    <row r="12" spans="1:7" x14ac:dyDescent="0.2">
      <c r="A12" s="8">
        <v>10</v>
      </c>
      <c r="B12" s="285" t="s">
        <v>783</v>
      </c>
      <c r="C12" s="285" t="s">
        <v>784</v>
      </c>
    </row>
    <row r="13" spans="1:7" x14ac:dyDescent="0.2">
      <c r="A13" s="8">
        <v>11</v>
      </c>
      <c r="B13" s="285" t="s">
        <v>584</v>
      </c>
      <c r="C13" s="285" t="s">
        <v>797</v>
      </c>
    </row>
    <row r="14" spans="1:7" x14ac:dyDescent="0.2">
      <c r="A14" s="8">
        <v>12</v>
      </c>
      <c r="B14" s="285" t="s">
        <v>585</v>
      </c>
      <c r="C14" s="285" t="s">
        <v>798</v>
      </c>
    </row>
    <row r="15" spans="1:7" x14ac:dyDescent="0.2">
      <c r="A15" s="8">
        <v>13</v>
      </c>
      <c r="B15" s="285" t="s">
        <v>586</v>
      </c>
      <c r="C15" s="285" t="s">
        <v>799</v>
      </c>
    </row>
    <row r="16" spans="1:7" x14ac:dyDescent="0.2">
      <c r="A16" s="8">
        <v>14</v>
      </c>
      <c r="B16" s="285" t="s">
        <v>587</v>
      </c>
      <c r="C16" s="285" t="s">
        <v>800</v>
      </c>
    </row>
    <row r="17" spans="1:3" x14ac:dyDescent="0.2">
      <c r="A17" s="8">
        <v>15</v>
      </c>
      <c r="B17" s="285" t="s">
        <v>588</v>
      </c>
      <c r="C17" s="285" t="s">
        <v>788</v>
      </c>
    </row>
    <row r="18" spans="1:3" x14ac:dyDescent="0.2">
      <c r="A18" s="8">
        <v>16</v>
      </c>
      <c r="B18" s="285" t="s">
        <v>589</v>
      </c>
      <c r="C18" s="285" t="s">
        <v>801</v>
      </c>
    </row>
    <row r="19" spans="1:3" x14ac:dyDescent="0.2">
      <c r="A19" s="8">
        <v>17</v>
      </c>
      <c r="B19" s="285" t="s">
        <v>590</v>
      </c>
      <c r="C19" s="285" t="s">
        <v>802</v>
      </c>
    </row>
    <row r="20" spans="1:3" x14ac:dyDescent="0.2">
      <c r="A20" s="8">
        <v>18</v>
      </c>
      <c r="B20" s="285" t="s">
        <v>591</v>
      </c>
      <c r="C20" s="285" t="s">
        <v>803</v>
      </c>
    </row>
    <row r="21" spans="1:3" x14ac:dyDescent="0.2">
      <c r="A21" s="8">
        <v>19</v>
      </c>
      <c r="B21" s="285" t="s">
        <v>592</v>
      </c>
      <c r="C21" s="285" t="s">
        <v>804</v>
      </c>
    </row>
    <row r="22" spans="1:3" x14ac:dyDescent="0.2">
      <c r="A22" s="8">
        <v>20</v>
      </c>
      <c r="B22" s="285" t="s">
        <v>593</v>
      </c>
      <c r="C22" s="285" t="s">
        <v>805</v>
      </c>
    </row>
    <row r="23" spans="1:3" x14ac:dyDescent="0.2">
      <c r="A23" s="8">
        <v>21</v>
      </c>
      <c r="B23" s="285" t="s">
        <v>594</v>
      </c>
      <c r="C23" s="285" t="s">
        <v>806</v>
      </c>
    </row>
    <row r="24" spans="1:3" x14ac:dyDescent="0.2">
      <c r="A24" s="8">
        <v>22</v>
      </c>
      <c r="B24" s="285" t="s">
        <v>595</v>
      </c>
      <c r="C24" s="285" t="s">
        <v>596</v>
      </c>
    </row>
    <row r="25" spans="1:3" x14ac:dyDescent="0.2">
      <c r="A25" s="8">
        <v>23</v>
      </c>
      <c r="B25" s="285" t="s">
        <v>597</v>
      </c>
      <c r="C25" s="285" t="s">
        <v>598</v>
      </c>
    </row>
    <row r="26" spans="1:3" x14ac:dyDescent="0.2">
      <c r="A26" s="8">
        <v>24</v>
      </c>
      <c r="B26" s="285" t="s">
        <v>599</v>
      </c>
      <c r="C26" s="285" t="s">
        <v>807</v>
      </c>
    </row>
    <row r="27" spans="1:3" x14ac:dyDescent="0.2">
      <c r="A27" s="8">
        <v>25</v>
      </c>
      <c r="B27" s="285" t="s">
        <v>600</v>
      </c>
      <c r="C27" s="285" t="s">
        <v>808</v>
      </c>
    </row>
    <row r="28" spans="1:3" x14ac:dyDescent="0.2">
      <c r="A28" s="8">
        <v>26</v>
      </c>
      <c r="B28" s="285" t="s">
        <v>601</v>
      </c>
      <c r="C28" s="285" t="s">
        <v>809</v>
      </c>
    </row>
    <row r="29" spans="1:3" x14ac:dyDescent="0.2">
      <c r="A29" s="8">
        <v>27</v>
      </c>
      <c r="B29" s="285" t="s">
        <v>602</v>
      </c>
      <c r="C29" s="285" t="s">
        <v>603</v>
      </c>
    </row>
    <row r="30" spans="1:3" x14ac:dyDescent="0.2">
      <c r="A30" s="8">
        <v>28</v>
      </c>
      <c r="B30" s="285" t="s">
        <v>604</v>
      </c>
      <c r="C30" s="285" t="s">
        <v>605</v>
      </c>
    </row>
    <row r="31" spans="1:3" x14ac:dyDescent="0.2">
      <c r="A31" s="8">
        <v>29</v>
      </c>
      <c r="B31" s="285" t="s">
        <v>606</v>
      </c>
      <c r="C31" s="285" t="s">
        <v>607</v>
      </c>
    </row>
    <row r="32" spans="1:3" x14ac:dyDescent="0.2">
      <c r="A32" s="8">
        <v>30</v>
      </c>
      <c r="B32" s="285" t="s">
        <v>782</v>
      </c>
      <c r="C32" s="285" t="s">
        <v>781</v>
      </c>
    </row>
    <row r="33" spans="1:3" x14ac:dyDescent="0.2">
      <c r="A33" s="8">
        <v>31</v>
      </c>
      <c r="B33" s="285" t="s">
        <v>608</v>
      </c>
      <c r="C33" s="285" t="s">
        <v>609</v>
      </c>
    </row>
    <row r="34" spans="1:3" x14ac:dyDescent="0.2">
      <c r="A34" s="8">
        <v>32</v>
      </c>
      <c r="B34" s="285" t="s">
        <v>610</v>
      </c>
      <c r="C34" s="285" t="s">
        <v>609</v>
      </c>
    </row>
    <row r="35" spans="1:3" x14ac:dyDescent="0.2">
      <c r="A35" s="8">
        <v>33</v>
      </c>
      <c r="B35" s="285" t="s">
        <v>611</v>
      </c>
      <c r="C35" s="285" t="s">
        <v>612</v>
      </c>
    </row>
    <row r="36" spans="1:3" x14ac:dyDescent="0.2">
      <c r="A36" s="8">
        <v>34</v>
      </c>
      <c r="B36" s="285" t="s">
        <v>613</v>
      </c>
      <c r="C36" s="285" t="s">
        <v>614</v>
      </c>
    </row>
    <row r="37" spans="1:3" x14ac:dyDescent="0.2">
      <c r="A37" s="8">
        <v>35</v>
      </c>
      <c r="B37" s="285" t="s">
        <v>615</v>
      </c>
      <c r="C37" s="285" t="s">
        <v>616</v>
      </c>
    </row>
    <row r="38" spans="1:3" x14ac:dyDescent="0.2">
      <c r="A38" s="8">
        <v>36</v>
      </c>
      <c r="B38" s="285" t="s">
        <v>617</v>
      </c>
      <c r="C38" s="285" t="s">
        <v>618</v>
      </c>
    </row>
    <row r="39" spans="1:3" x14ac:dyDescent="0.2">
      <c r="A39" s="8">
        <v>37</v>
      </c>
      <c r="B39" s="285" t="s">
        <v>619</v>
      </c>
      <c r="C39" s="285" t="s">
        <v>620</v>
      </c>
    </row>
    <row r="40" spans="1:3" x14ac:dyDescent="0.2">
      <c r="A40" s="8">
        <v>38</v>
      </c>
      <c r="B40" s="285" t="s">
        <v>621</v>
      </c>
      <c r="C40" s="285" t="s">
        <v>622</v>
      </c>
    </row>
    <row r="41" spans="1:3" x14ac:dyDescent="0.2">
      <c r="A41" s="8">
        <v>39</v>
      </c>
      <c r="B41" s="285" t="s">
        <v>623</v>
      </c>
      <c r="C41" s="285" t="s">
        <v>624</v>
      </c>
    </row>
    <row r="42" spans="1:3" x14ac:dyDescent="0.2">
      <c r="A42" s="8">
        <v>40</v>
      </c>
      <c r="B42" s="285" t="s">
        <v>625</v>
      </c>
      <c r="C42" s="285" t="s">
        <v>810</v>
      </c>
    </row>
    <row r="43" spans="1:3" x14ac:dyDescent="0.2">
      <c r="A43" s="8">
        <v>41</v>
      </c>
      <c r="B43" s="285" t="s">
        <v>626</v>
      </c>
      <c r="C43" s="285" t="s">
        <v>627</v>
      </c>
    </row>
    <row r="44" spans="1:3" x14ac:dyDescent="0.2">
      <c r="A44" s="8">
        <v>42</v>
      </c>
      <c r="B44" s="285" t="s">
        <v>628</v>
      </c>
      <c r="C44" s="285" t="s">
        <v>629</v>
      </c>
    </row>
    <row r="45" spans="1:3" x14ac:dyDescent="0.2">
      <c r="A45" s="8">
        <v>43</v>
      </c>
      <c r="B45" s="285" t="s">
        <v>630</v>
      </c>
      <c r="C45" s="285" t="s">
        <v>631</v>
      </c>
    </row>
    <row r="46" spans="1:3" x14ac:dyDescent="0.2">
      <c r="A46" s="8">
        <v>44</v>
      </c>
      <c r="B46" s="285" t="s">
        <v>632</v>
      </c>
      <c r="C46" s="285" t="s">
        <v>633</v>
      </c>
    </row>
    <row r="47" spans="1:3" x14ac:dyDescent="0.2">
      <c r="A47" s="8">
        <v>45</v>
      </c>
      <c r="B47" s="285" t="s">
        <v>634</v>
      </c>
      <c r="C47" s="285" t="s">
        <v>635</v>
      </c>
    </row>
    <row r="48" spans="1:3" x14ac:dyDescent="0.2">
      <c r="A48" s="8">
        <v>46</v>
      </c>
      <c r="B48" s="285" t="s">
        <v>636</v>
      </c>
      <c r="C48" s="285" t="s">
        <v>811</v>
      </c>
    </row>
    <row r="49" spans="1:3" x14ac:dyDescent="0.2">
      <c r="A49" s="8">
        <v>47</v>
      </c>
      <c r="B49" s="285" t="s">
        <v>637</v>
      </c>
      <c r="C49" s="285" t="s">
        <v>812</v>
      </c>
    </row>
    <row r="50" spans="1:3" x14ac:dyDescent="0.2">
      <c r="A50" s="8">
        <v>48</v>
      </c>
      <c r="B50" s="285" t="s">
        <v>638</v>
      </c>
      <c r="C50" s="285" t="s">
        <v>639</v>
      </c>
    </row>
    <row r="51" spans="1:3" x14ac:dyDescent="0.2">
      <c r="A51" s="8">
        <v>49</v>
      </c>
      <c r="B51" s="285" t="s">
        <v>640</v>
      </c>
      <c r="C51" s="285" t="s">
        <v>641</v>
      </c>
    </row>
    <row r="52" spans="1:3" x14ac:dyDescent="0.2">
      <c r="A52" s="8">
        <v>50</v>
      </c>
      <c r="B52" s="285" t="s">
        <v>642</v>
      </c>
      <c r="C52" s="285" t="s">
        <v>643</v>
      </c>
    </row>
    <row r="53" spans="1:3" x14ac:dyDescent="0.2">
      <c r="A53" s="8">
        <v>51</v>
      </c>
      <c r="B53" s="285" t="s">
        <v>644</v>
      </c>
      <c r="C53" s="285" t="s">
        <v>813</v>
      </c>
    </row>
    <row r="54" spans="1:3" x14ac:dyDescent="0.2">
      <c r="A54" s="8">
        <v>52</v>
      </c>
      <c r="B54" s="285" t="s">
        <v>645</v>
      </c>
      <c r="C54" s="285" t="s">
        <v>814</v>
      </c>
    </row>
    <row r="55" spans="1:3" x14ac:dyDescent="0.2">
      <c r="A55" s="8">
        <v>53</v>
      </c>
      <c r="B55" s="285" t="s">
        <v>646</v>
      </c>
      <c r="C55" s="285" t="s">
        <v>815</v>
      </c>
    </row>
    <row r="56" spans="1:3" x14ac:dyDescent="0.2">
      <c r="A56" s="8">
        <v>54</v>
      </c>
      <c r="B56" s="285" t="s">
        <v>647</v>
      </c>
      <c r="C56" s="285" t="s">
        <v>816</v>
      </c>
    </row>
    <row r="57" spans="1:3" x14ac:dyDescent="0.2">
      <c r="A57" s="8">
        <v>55</v>
      </c>
      <c r="B57" s="285" t="s">
        <v>648</v>
      </c>
      <c r="C57" s="285" t="s">
        <v>817</v>
      </c>
    </row>
    <row r="58" spans="1:3" x14ac:dyDescent="0.2">
      <c r="A58" s="8">
        <v>56</v>
      </c>
      <c r="B58" s="285" t="s">
        <v>649</v>
      </c>
      <c r="C58" s="285" t="s">
        <v>818</v>
      </c>
    </row>
    <row r="59" spans="1:3" x14ac:dyDescent="0.2">
      <c r="A59" s="8">
        <v>57</v>
      </c>
      <c r="B59" s="285" t="s">
        <v>650</v>
      </c>
      <c r="C59" s="285" t="s">
        <v>819</v>
      </c>
    </row>
    <row r="60" spans="1:3" x14ac:dyDescent="0.2">
      <c r="A60" s="8">
        <v>58</v>
      </c>
      <c r="B60" s="285" t="s">
        <v>651</v>
      </c>
      <c r="C60" s="285" t="s">
        <v>820</v>
      </c>
    </row>
    <row r="61" spans="1:3" x14ac:dyDescent="0.2">
      <c r="A61" s="8">
        <v>59</v>
      </c>
      <c r="B61" s="285" t="s">
        <v>652</v>
      </c>
      <c r="C61" s="285" t="s">
        <v>821</v>
      </c>
    </row>
    <row r="62" spans="1:3" x14ac:dyDescent="0.2">
      <c r="A62" s="8">
        <v>60</v>
      </c>
      <c r="B62" s="285" t="s">
        <v>653</v>
      </c>
      <c r="C62" s="285" t="s">
        <v>822</v>
      </c>
    </row>
    <row r="63" spans="1:3" x14ac:dyDescent="0.2">
      <c r="A63" s="8">
        <v>61</v>
      </c>
      <c r="B63" s="285" t="s">
        <v>654</v>
      </c>
      <c r="C63" s="285" t="s">
        <v>823</v>
      </c>
    </row>
    <row r="64" spans="1:3" x14ac:dyDescent="0.2">
      <c r="A64" s="8">
        <v>62</v>
      </c>
      <c r="B64" s="310" t="s">
        <v>785</v>
      </c>
      <c r="C64" s="310" t="s">
        <v>786</v>
      </c>
    </row>
    <row r="65" spans="1:3" x14ac:dyDescent="0.2">
      <c r="A65" s="8">
        <v>63</v>
      </c>
      <c r="B65" s="310" t="s">
        <v>787</v>
      </c>
      <c r="C65" s="310" t="s">
        <v>788</v>
      </c>
    </row>
  </sheetData>
  <mergeCells count="1">
    <mergeCell ref="A1:D1"/>
  </mergeCells>
  <printOptions horizontalCentered="1"/>
  <pageMargins left="0.70866141732283472" right="0.70866141732283472" top="0.23622047244094491" bottom="0" header="0.31496062992125984" footer="0.31496062992125984"/>
  <pageSetup paperSize="9" scale="6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view="pageBreakPreview" topLeftCell="A13" zoomScale="90" zoomScaleSheetLayoutView="90" workbookViewId="0">
      <selection activeCell="G28" sqref="G28"/>
    </sheetView>
  </sheetViews>
  <sheetFormatPr defaultColWidth="9.140625" defaultRowHeight="12.75" x14ac:dyDescent="0.2"/>
  <cols>
    <col min="1" max="1" width="6" style="16" customWidth="1"/>
    <col min="2" max="2" width="12.85546875" style="16" customWidth="1"/>
    <col min="3" max="3" width="10.5703125" style="16" customWidth="1"/>
    <col min="4" max="4" width="9.85546875" style="16" customWidth="1"/>
    <col min="5" max="5" width="8.7109375" style="16" customWidth="1"/>
    <col min="6" max="6" width="10.85546875" style="16" customWidth="1"/>
    <col min="7" max="7" width="13.5703125" style="16" customWidth="1"/>
    <col min="8" max="8" width="12.42578125" style="16" customWidth="1"/>
    <col min="9" max="9" width="12.140625" style="16" customWidth="1"/>
    <col min="10" max="10" width="9" style="16" customWidth="1"/>
    <col min="11" max="11" width="12" style="16" customWidth="1"/>
    <col min="12" max="12" width="13.7109375" style="16" customWidth="1"/>
    <col min="13" max="13" width="9.140625" style="16" hidden="1" customWidth="1"/>
    <col min="14" max="16384" width="9.140625" style="16"/>
  </cols>
  <sheetData>
    <row r="1" spans="1:13" s="540" customFormat="1" ht="30" customHeight="1" x14ac:dyDescent="0.2"/>
    <row r="2" spans="1:13" customFormat="1" x14ac:dyDescent="0.2">
      <c r="D2" s="35"/>
      <c r="E2" s="35"/>
      <c r="F2" s="35"/>
      <c r="G2" s="35"/>
      <c r="H2" s="35"/>
      <c r="I2" s="35"/>
      <c r="J2" s="35"/>
      <c r="K2" s="35"/>
      <c r="L2" s="807" t="s">
        <v>70</v>
      </c>
      <c r="M2" s="807"/>
    </row>
    <row r="3" spans="1:13" customFormat="1" ht="15" x14ac:dyDescent="0.2">
      <c r="A3" s="782" t="s">
        <v>0</v>
      </c>
      <c r="B3" s="782"/>
      <c r="C3" s="782"/>
      <c r="D3" s="782"/>
      <c r="E3" s="782"/>
      <c r="F3" s="782"/>
      <c r="G3" s="782"/>
      <c r="H3" s="782"/>
      <c r="I3" s="782"/>
      <c r="J3" s="782"/>
      <c r="K3" s="782"/>
      <c r="L3" s="782"/>
      <c r="M3" s="44"/>
    </row>
    <row r="4" spans="1:13" customFormat="1" ht="20.25" x14ac:dyDescent="0.3">
      <c r="A4" s="808" t="s">
        <v>655</v>
      </c>
      <c r="B4" s="808"/>
      <c r="C4" s="808"/>
      <c r="D4" s="808"/>
      <c r="E4" s="808"/>
      <c r="F4" s="808"/>
      <c r="G4" s="808"/>
      <c r="H4" s="808"/>
      <c r="I4" s="808"/>
      <c r="J4" s="808"/>
      <c r="K4" s="808"/>
      <c r="L4" s="808"/>
      <c r="M4" s="43"/>
    </row>
    <row r="5" spans="1:13" customFormat="1" ht="10.5" customHeight="1" x14ac:dyDescent="0.2"/>
    <row r="6" spans="1:13" ht="19.5" customHeight="1" x14ac:dyDescent="0.25">
      <c r="A6" s="785" t="s">
        <v>757</v>
      </c>
      <c r="B6" s="785"/>
      <c r="C6" s="785"/>
      <c r="D6" s="785"/>
      <c r="E6" s="785"/>
      <c r="F6" s="785"/>
      <c r="G6" s="785"/>
      <c r="H6" s="785"/>
      <c r="I6" s="785"/>
      <c r="J6" s="785"/>
      <c r="K6" s="785"/>
      <c r="L6" s="785"/>
    </row>
    <row r="7" spans="1:13" x14ac:dyDescent="0.2">
      <c r="A7" s="22"/>
      <c r="B7" s="22"/>
      <c r="C7" s="22"/>
      <c r="D7" s="22"/>
      <c r="E7" s="22"/>
      <c r="F7" s="22"/>
      <c r="G7" s="22"/>
      <c r="H7" s="22"/>
      <c r="I7" s="22"/>
      <c r="J7" s="22"/>
      <c r="K7" s="22"/>
      <c r="L7" s="22"/>
    </row>
    <row r="8" spans="1:13" x14ac:dyDescent="0.2">
      <c r="A8" s="35" t="s">
        <v>896</v>
      </c>
      <c r="B8" s="35"/>
      <c r="C8" s="431"/>
      <c r="F8" s="805" t="s">
        <v>18</v>
      </c>
      <c r="G8" s="805"/>
      <c r="H8" s="805"/>
      <c r="I8" s="805"/>
      <c r="J8" s="805"/>
      <c r="K8" s="805"/>
      <c r="L8" s="805"/>
    </row>
    <row r="9" spans="1:13" x14ac:dyDescent="0.2">
      <c r="A9" s="15"/>
      <c r="F9" s="17"/>
      <c r="G9" s="99"/>
      <c r="H9" s="99"/>
      <c r="I9" s="806" t="s">
        <v>917</v>
      </c>
      <c r="J9" s="806"/>
      <c r="K9" s="806"/>
      <c r="L9" s="806"/>
    </row>
    <row r="10" spans="1:13" s="15" customFormat="1" x14ac:dyDescent="0.2">
      <c r="A10" s="656" t="s">
        <v>2</v>
      </c>
      <c r="B10" s="656" t="s">
        <v>3</v>
      </c>
      <c r="C10" s="667" t="s">
        <v>19</v>
      </c>
      <c r="D10" s="698"/>
      <c r="E10" s="698"/>
      <c r="F10" s="698"/>
      <c r="G10" s="698"/>
      <c r="H10" s="667" t="s">
        <v>40</v>
      </c>
      <c r="I10" s="698"/>
      <c r="J10" s="698"/>
      <c r="K10" s="698"/>
      <c r="L10" s="698"/>
    </row>
    <row r="11" spans="1:13" s="15" customFormat="1" ht="77.45" customHeight="1" x14ac:dyDescent="0.2">
      <c r="A11" s="656"/>
      <c r="B11" s="656"/>
      <c r="C11" s="5" t="s">
        <v>673</v>
      </c>
      <c r="D11" s="5" t="s">
        <v>675</v>
      </c>
      <c r="E11" s="5" t="s">
        <v>68</v>
      </c>
      <c r="F11" s="5" t="s">
        <v>69</v>
      </c>
      <c r="G11" s="301" t="s">
        <v>755</v>
      </c>
      <c r="H11" s="5" t="s">
        <v>673</v>
      </c>
      <c r="I11" s="5" t="s">
        <v>675</v>
      </c>
      <c r="J11" s="5" t="s">
        <v>68</v>
      </c>
      <c r="K11" s="5" t="s">
        <v>69</v>
      </c>
      <c r="L11" s="301" t="s">
        <v>756</v>
      </c>
    </row>
    <row r="12" spans="1:13" s="15" customFormat="1" x14ac:dyDescent="0.2">
      <c r="A12" s="5">
        <v>1</v>
      </c>
      <c r="B12" s="5">
        <v>2</v>
      </c>
      <c r="C12" s="5">
        <v>3</v>
      </c>
      <c r="D12" s="5">
        <v>4</v>
      </c>
      <c r="E12" s="5">
        <v>5</v>
      </c>
      <c r="F12" s="5">
        <v>6</v>
      </c>
      <c r="G12" s="5">
        <v>7</v>
      </c>
      <c r="H12" s="5">
        <v>8</v>
      </c>
      <c r="I12" s="5">
        <v>9</v>
      </c>
      <c r="J12" s="5">
        <v>10</v>
      </c>
      <c r="K12" s="5">
        <v>11</v>
      </c>
      <c r="L12" s="427">
        <v>12</v>
      </c>
    </row>
    <row r="13" spans="1:13" x14ac:dyDescent="0.2">
      <c r="A13" s="8">
        <v>1</v>
      </c>
      <c r="B13" s="19" t="s">
        <v>830</v>
      </c>
      <c r="C13" s="330">
        <v>444.33056420546114</v>
      </c>
      <c r="D13" s="19">
        <v>15.25</v>
      </c>
      <c r="E13" s="330">
        <v>429.47</v>
      </c>
      <c r="F13" s="330">
        <v>386.53100000000001</v>
      </c>
      <c r="G13" s="330">
        <f>D13+E13-F13</f>
        <v>58.189000000000021</v>
      </c>
      <c r="H13" s="27">
        <v>0</v>
      </c>
      <c r="I13" s="27">
        <v>0</v>
      </c>
      <c r="J13" s="27">
        <v>0</v>
      </c>
      <c r="K13" s="27">
        <v>0</v>
      </c>
      <c r="L13" s="19">
        <v>0</v>
      </c>
    </row>
    <row r="14" spans="1:13" x14ac:dyDescent="0.2">
      <c r="A14" s="8">
        <v>2</v>
      </c>
      <c r="B14" s="19" t="s">
        <v>831</v>
      </c>
      <c r="C14" s="330">
        <v>1005.6703332522164</v>
      </c>
      <c r="D14" s="19">
        <v>1.5</v>
      </c>
      <c r="E14" s="330">
        <v>1092.58</v>
      </c>
      <c r="F14" s="330">
        <v>889.827</v>
      </c>
      <c r="G14" s="330">
        <f t="shared" ref="G14:G24" si="0">D14+E14-F14</f>
        <v>204.25299999999993</v>
      </c>
      <c r="H14" s="27">
        <v>0</v>
      </c>
      <c r="I14" s="27">
        <v>0</v>
      </c>
      <c r="J14" s="27">
        <v>0</v>
      </c>
      <c r="K14" s="27">
        <v>0</v>
      </c>
      <c r="L14" s="19">
        <v>0</v>
      </c>
    </row>
    <row r="15" spans="1:13" x14ac:dyDescent="0.2">
      <c r="A15" s="8">
        <v>3</v>
      </c>
      <c r="B15" s="19" t="s">
        <v>832</v>
      </c>
      <c r="C15" s="330">
        <f>403.234648358763-0.01</f>
        <v>403.22464835876303</v>
      </c>
      <c r="D15" s="19">
        <v>8.4499999999999993</v>
      </c>
      <c r="E15" s="330">
        <v>403.98</v>
      </c>
      <c r="F15" s="330">
        <v>355.86855000000003</v>
      </c>
      <c r="G15" s="330">
        <f t="shared" si="0"/>
        <v>56.561449999999979</v>
      </c>
      <c r="H15" s="27">
        <v>0</v>
      </c>
      <c r="I15" s="27">
        <v>0</v>
      </c>
      <c r="J15" s="27">
        <v>0</v>
      </c>
      <c r="K15" s="27">
        <v>0</v>
      </c>
      <c r="L15" s="19">
        <v>0</v>
      </c>
    </row>
    <row r="16" spans="1:13" x14ac:dyDescent="0.2">
      <c r="A16" s="8">
        <v>4</v>
      </c>
      <c r="B16" s="19" t="s">
        <v>833</v>
      </c>
      <c r="C16" s="330">
        <v>1231.4315079915332</v>
      </c>
      <c r="D16" s="19">
        <v>3.46</v>
      </c>
      <c r="E16" s="330">
        <v>1243.23</v>
      </c>
      <c r="F16" s="330">
        <v>1039.1030000000001</v>
      </c>
      <c r="G16" s="330">
        <f t="shared" si="0"/>
        <v>207.58699999999999</v>
      </c>
      <c r="H16" s="27">
        <v>0</v>
      </c>
      <c r="I16" s="27">
        <v>0</v>
      </c>
      <c r="J16" s="27">
        <v>0</v>
      </c>
      <c r="K16" s="27">
        <v>0</v>
      </c>
      <c r="L16" s="19">
        <v>0</v>
      </c>
    </row>
    <row r="17" spans="1:13" x14ac:dyDescent="0.2">
      <c r="A17" s="8">
        <v>5</v>
      </c>
      <c r="B17" s="19" t="s">
        <v>834</v>
      </c>
      <c r="C17" s="330">
        <v>81.697158632279269</v>
      </c>
      <c r="D17" s="19">
        <v>11.61</v>
      </c>
      <c r="E17" s="330">
        <v>77.87</v>
      </c>
      <c r="F17" s="330">
        <v>74.052400000000006</v>
      </c>
      <c r="G17" s="330">
        <f t="shared" si="0"/>
        <v>15.427599999999998</v>
      </c>
      <c r="H17" s="27">
        <v>0</v>
      </c>
      <c r="I17" s="27">
        <v>0</v>
      </c>
      <c r="J17" s="27">
        <v>0</v>
      </c>
      <c r="K17" s="27">
        <v>0</v>
      </c>
      <c r="L17" s="19">
        <v>0</v>
      </c>
    </row>
    <row r="18" spans="1:13" x14ac:dyDescent="0.2">
      <c r="A18" s="8">
        <v>6</v>
      </c>
      <c r="B18" s="19" t="s">
        <v>835</v>
      </c>
      <c r="C18" s="330">
        <v>638.24240416358657</v>
      </c>
      <c r="D18" s="19">
        <v>25.12</v>
      </c>
      <c r="E18" s="330">
        <v>622.81000000000006</v>
      </c>
      <c r="F18" s="330">
        <v>576.12900000000002</v>
      </c>
      <c r="G18" s="330">
        <f t="shared" si="0"/>
        <v>71.801000000000045</v>
      </c>
      <c r="H18" s="27">
        <v>0</v>
      </c>
      <c r="I18" s="27">
        <v>0</v>
      </c>
      <c r="J18" s="27">
        <v>0</v>
      </c>
      <c r="K18" s="27">
        <v>0</v>
      </c>
      <c r="L18" s="19">
        <v>0</v>
      </c>
    </row>
    <row r="19" spans="1:13" x14ac:dyDescent="0.2">
      <c r="A19" s="8">
        <v>7</v>
      </c>
      <c r="B19" s="19" t="s">
        <v>836</v>
      </c>
      <c r="C19" s="330">
        <v>28.234416257639133</v>
      </c>
      <c r="D19" s="19">
        <v>8.27</v>
      </c>
      <c r="E19" s="330">
        <v>24.15</v>
      </c>
      <c r="F19" s="330">
        <v>25.1465</v>
      </c>
      <c r="G19" s="330">
        <f t="shared" si="0"/>
        <v>7.2735000000000021</v>
      </c>
      <c r="H19" s="27">
        <v>0</v>
      </c>
      <c r="I19" s="27">
        <v>0</v>
      </c>
      <c r="J19" s="27">
        <v>0</v>
      </c>
      <c r="K19" s="27">
        <v>0</v>
      </c>
      <c r="L19" s="19">
        <v>0</v>
      </c>
    </row>
    <row r="20" spans="1:13" x14ac:dyDescent="0.2">
      <c r="A20" s="8">
        <v>8</v>
      </c>
      <c r="B20" s="19" t="s">
        <v>837</v>
      </c>
      <c r="C20" s="330">
        <v>1251.2184304362399</v>
      </c>
      <c r="D20" s="19">
        <v>14.27</v>
      </c>
      <c r="E20" s="330">
        <v>1201.1599999999999</v>
      </c>
      <c r="F20" s="330">
        <v>1095.73</v>
      </c>
      <c r="G20" s="330">
        <f t="shared" si="0"/>
        <v>119.69999999999982</v>
      </c>
      <c r="H20" s="27">
        <v>0</v>
      </c>
      <c r="I20" s="27">
        <v>0</v>
      </c>
      <c r="J20" s="27">
        <v>0</v>
      </c>
      <c r="K20" s="27">
        <v>0</v>
      </c>
      <c r="L20" s="19">
        <v>0</v>
      </c>
    </row>
    <row r="21" spans="1:13" x14ac:dyDescent="0.2">
      <c r="A21" s="8">
        <v>9</v>
      </c>
      <c r="B21" s="19" t="s">
        <v>838</v>
      </c>
      <c r="C21" s="330">
        <v>915.83009499846185</v>
      </c>
      <c r="D21" s="19">
        <v>55.2</v>
      </c>
      <c r="E21" s="330">
        <v>843.65</v>
      </c>
      <c r="F21" s="330">
        <v>826.10399999999993</v>
      </c>
      <c r="G21" s="330">
        <f t="shared" si="0"/>
        <v>72.746000000000095</v>
      </c>
      <c r="H21" s="27">
        <v>0</v>
      </c>
      <c r="I21" s="27">
        <v>0</v>
      </c>
      <c r="J21" s="27">
        <v>0</v>
      </c>
      <c r="K21" s="27">
        <v>0</v>
      </c>
      <c r="L21" s="19">
        <v>0</v>
      </c>
    </row>
    <row r="22" spans="1:13" x14ac:dyDescent="0.2">
      <c r="A22" s="8">
        <v>10</v>
      </c>
      <c r="B22" s="19" t="s">
        <v>839</v>
      </c>
      <c r="C22" s="330">
        <v>931.58352940636291</v>
      </c>
      <c r="D22" s="19">
        <v>1.58</v>
      </c>
      <c r="E22" s="330">
        <v>832.98</v>
      </c>
      <c r="F22" s="330">
        <v>781.17099999999994</v>
      </c>
      <c r="G22" s="330">
        <f t="shared" si="0"/>
        <v>53.389000000000124</v>
      </c>
      <c r="H22" s="27">
        <v>0</v>
      </c>
      <c r="I22" s="27">
        <v>0</v>
      </c>
      <c r="J22" s="27">
        <v>0</v>
      </c>
      <c r="K22" s="27">
        <v>0</v>
      </c>
      <c r="L22" s="19">
        <v>0</v>
      </c>
    </row>
    <row r="23" spans="1:13" x14ac:dyDescent="0.2">
      <c r="A23" s="8">
        <v>11</v>
      </c>
      <c r="B23" s="19" t="s">
        <v>840</v>
      </c>
      <c r="C23" s="330">
        <v>763.54689572208474</v>
      </c>
      <c r="D23" s="19">
        <v>5.18</v>
      </c>
      <c r="E23" s="330">
        <v>680.7</v>
      </c>
      <c r="F23" s="330">
        <v>639.47800000000007</v>
      </c>
      <c r="G23" s="330">
        <f t="shared" si="0"/>
        <v>46.40199999999993</v>
      </c>
      <c r="H23" s="27">
        <v>0</v>
      </c>
      <c r="I23" s="27">
        <v>0</v>
      </c>
      <c r="J23" s="27">
        <v>0</v>
      </c>
      <c r="K23" s="27">
        <v>0</v>
      </c>
      <c r="L23" s="19">
        <v>0</v>
      </c>
    </row>
    <row r="24" spans="1:13" x14ac:dyDescent="0.2">
      <c r="A24" s="8">
        <v>12</v>
      </c>
      <c r="B24" s="19" t="s">
        <v>841</v>
      </c>
      <c r="C24" s="330">
        <v>592.39001657537199</v>
      </c>
      <c r="D24" s="19">
        <v>7.89</v>
      </c>
      <c r="E24" s="330">
        <v>564.51900000000001</v>
      </c>
      <c r="F24" s="330">
        <f>512.122-0.01</f>
        <v>512.11199999999997</v>
      </c>
      <c r="G24" s="330">
        <f t="shared" si="0"/>
        <v>60.297000000000025</v>
      </c>
      <c r="H24" s="27">
        <v>0</v>
      </c>
      <c r="I24" s="27">
        <v>0</v>
      </c>
      <c r="J24" s="27">
        <v>0</v>
      </c>
      <c r="K24" s="27">
        <v>0</v>
      </c>
      <c r="L24" s="19">
        <v>0</v>
      </c>
    </row>
    <row r="25" spans="1:13" s="15" customFormat="1" x14ac:dyDescent="0.2">
      <c r="A25" s="29"/>
      <c r="B25" s="29" t="s">
        <v>17</v>
      </c>
      <c r="C25" s="351">
        <f>SUM(C13:C24)</f>
        <v>8287.4</v>
      </c>
      <c r="D25" s="351">
        <f>SUM(D13:D24)</f>
        <v>157.78</v>
      </c>
      <c r="E25" s="351">
        <f>SUM(E13:E24)</f>
        <v>8017.0989999999993</v>
      </c>
      <c r="F25" s="351">
        <f>SUM(F13:F24)</f>
        <v>7201.2524500000009</v>
      </c>
      <c r="G25" s="351">
        <f t="shared" ref="G25:L25" si="1">SUM(G13:G24)</f>
        <v>973.62654999999995</v>
      </c>
      <c r="H25" s="29">
        <f t="shared" si="1"/>
        <v>0</v>
      </c>
      <c r="I25" s="29">
        <f t="shared" si="1"/>
        <v>0</v>
      </c>
      <c r="J25" s="29">
        <f t="shared" si="1"/>
        <v>0</v>
      </c>
      <c r="K25" s="29">
        <f t="shared" si="1"/>
        <v>0</v>
      </c>
      <c r="L25" s="29">
        <f t="shared" si="1"/>
        <v>0</v>
      </c>
      <c r="M25" s="29">
        <f>SUM(M13:M24)</f>
        <v>0</v>
      </c>
    </row>
    <row r="26" spans="1:13" x14ac:dyDescent="0.2">
      <c r="A26" s="20" t="s">
        <v>754</v>
      </c>
      <c r="B26" s="21"/>
      <c r="C26" s="21"/>
      <c r="D26" s="21"/>
      <c r="E26" s="21"/>
      <c r="G26" s="21"/>
      <c r="H26" s="21"/>
      <c r="I26" s="21"/>
      <c r="J26" s="21"/>
      <c r="K26" s="21"/>
      <c r="L26" s="21"/>
    </row>
    <row r="27" spans="1:13" s="431" customFormat="1" x14ac:dyDescent="0.2">
      <c r="A27" s="20"/>
      <c r="B27" s="21"/>
      <c r="C27" s="21"/>
      <c r="D27" s="21"/>
      <c r="E27" s="21"/>
      <c r="G27" s="21"/>
      <c r="H27" s="21"/>
      <c r="I27" s="21"/>
      <c r="J27" s="21"/>
      <c r="K27" s="21"/>
      <c r="L27" s="21"/>
    </row>
    <row r="29" spans="1:13" x14ac:dyDescent="0.2">
      <c r="C29" s="329"/>
    </row>
    <row r="31" spans="1:13" x14ac:dyDescent="0.2">
      <c r="I31" s="788" t="s">
        <v>828</v>
      </c>
      <c r="J31" s="788"/>
      <c r="K31" s="788"/>
    </row>
    <row r="32" spans="1:13" x14ac:dyDescent="0.2">
      <c r="A32" s="15" t="s">
        <v>20</v>
      </c>
      <c r="I32" s="680" t="s">
        <v>824</v>
      </c>
      <c r="J32" s="680"/>
      <c r="K32" s="680"/>
    </row>
    <row r="33" spans="9:11" x14ac:dyDescent="0.2">
      <c r="I33" s="680" t="s">
        <v>825</v>
      </c>
      <c r="J33" s="680"/>
      <c r="K33" s="680"/>
    </row>
    <row r="34" spans="9:11" x14ac:dyDescent="0.2">
      <c r="I34" s="35" t="s">
        <v>82</v>
      </c>
      <c r="J34" s="35"/>
      <c r="K34" s="35"/>
    </row>
  </sheetData>
  <mergeCells count="13">
    <mergeCell ref="I31:K31"/>
    <mergeCell ref="I32:K32"/>
    <mergeCell ref="I33:K33"/>
    <mergeCell ref="I9:L9"/>
    <mergeCell ref="A10:A11"/>
    <mergeCell ref="B10:B11"/>
    <mergeCell ref="C10:G10"/>
    <mergeCell ref="H10:L10"/>
    <mergeCell ref="F8:L8"/>
    <mergeCell ref="L2:M2"/>
    <mergeCell ref="A3:L3"/>
    <mergeCell ref="A4:L4"/>
    <mergeCell ref="A6:L6"/>
  </mergeCells>
  <phoneticPr fontId="0" type="noConversion"/>
  <printOptions horizontalCentered="1"/>
  <pageMargins left="0.70866141732283472" right="0.70866141732283472" top="0.23622047244094491" bottom="0"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
  <sheetViews>
    <sheetView view="pageBreakPreview" topLeftCell="A7" zoomScale="79" zoomScaleSheetLayoutView="79" workbookViewId="0">
      <selection activeCell="C32" sqref="C32"/>
    </sheetView>
  </sheetViews>
  <sheetFormatPr defaultColWidth="9.140625" defaultRowHeight="12.75" x14ac:dyDescent="0.2"/>
  <cols>
    <col min="1" max="1" width="5.7109375" style="136" customWidth="1"/>
    <col min="2" max="2" width="15.7109375" style="136" customWidth="1"/>
    <col min="3" max="3" width="13" style="136" customWidth="1"/>
    <col min="4" max="4" width="12" style="136" customWidth="1"/>
    <col min="5" max="5" width="12.42578125" style="136" customWidth="1"/>
    <col min="6" max="6" width="12.7109375" style="136" customWidth="1"/>
    <col min="7" max="7" width="13.140625" style="136" customWidth="1"/>
    <col min="8" max="8" width="12.7109375" style="136" customWidth="1"/>
    <col min="9" max="9" width="12.140625" style="136" customWidth="1"/>
    <col min="10" max="10" width="12.140625" style="258" customWidth="1"/>
    <col min="11" max="11" width="15.5703125" style="136" customWidth="1"/>
    <col min="12" max="12" width="13.140625" style="136" customWidth="1"/>
    <col min="13" max="13" width="12.7109375" style="136" customWidth="1"/>
    <col min="14" max="16384" width="9.140625" style="136"/>
  </cols>
  <sheetData>
    <row r="1" spans="1:16" ht="30" customHeight="1" x14ac:dyDescent="0.2"/>
    <row r="2" spans="1:16" x14ac:dyDescent="0.2">
      <c r="K2" s="685" t="s">
        <v>210</v>
      </c>
      <c r="L2" s="685"/>
      <c r="M2" s="685"/>
    </row>
    <row r="3" spans="1:16" ht="12.75" customHeight="1" x14ac:dyDescent="0.2"/>
    <row r="4" spans="1:16" ht="15.75" x14ac:dyDescent="0.25">
      <c r="B4" s="814" t="s">
        <v>0</v>
      </c>
      <c r="C4" s="814"/>
      <c r="D4" s="814"/>
      <c r="E4" s="814"/>
      <c r="F4" s="814"/>
      <c r="G4" s="814"/>
      <c r="H4" s="814"/>
      <c r="I4" s="814"/>
      <c r="J4" s="814"/>
      <c r="K4" s="814"/>
    </row>
    <row r="5" spans="1:16" ht="20.25" x14ac:dyDescent="0.3">
      <c r="B5" s="815" t="s">
        <v>655</v>
      </c>
      <c r="C5" s="815"/>
      <c r="D5" s="815"/>
      <c r="E5" s="815"/>
      <c r="F5" s="815"/>
      <c r="G5" s="815"/>
      <c r="H5" s="815"/>
      <c r="I5" s="815"/>
      <c r="J5" s="815"/>
      <c r="K5" s="815"/>
    </row>
    <row r="6" spans="1:16" ht="10.5" customHeight="1" x14ac:dyDescent="0.2"/>
    <row r="7" spans="1:16" ht="15.75" x14ac:dyDescent="0.25">
      <c r="A7" s="243" t="s">
        <v>676</v>
      </c>
      <c r="B7" s="243"/>
      <c r="C7" s="243"/>
      <c r="D7" s="243"/>
      <c r="E7" s="243"/>
      <c r="F7" s="243"/>
      <c r="G7" s="243"/>
      <c r="H7" s="243"/>
      <c r="I7" s="243"/>
      <c r="J7" s="259"/>
      <c r="K7" s="243"/>
    </row>
    <row r="8" spans="1:16" ht="15.75" x14ac:dyDescent="0.25">
      <c r="B8" s="137"/>
      <c r="C8" s="137"/>
      <c r="D8" s="137"/>
      <c r="E8" s="137"/>
      <c r="F8" s="137"/>
      <c r="G8" s="137"/>
      <c r="H8" s="137"/>
      <c r="L8" s="819" t="s">
        <v>189</v>
      </c>
      <c r="M8" s="819"/>
    </row>
    <row r="9" spans="1:16" ht="15.75" x14ac:dyDescent="0.25">
      <c r="A9" s="35" t="s">
        <v>896</v>
      </c>
      <c r="C9" s="137"/>
      <c r="D9" s="137"/>
      <c r="E9" s="137"/>
      <c r="F9" s="137"/>
      <c r="G9" s="790" t="s">
        <v>917</v>
      </c>
      <c r="H9" s="790"/>
      <c r="I9" s="790"/>
      <c r="J9" s="790"/>
      <c r="K9" s="790"/>
      <c r="L9" s="790"/>
      <c r="M9" s="790"/>
    </row>
    <row r="10" spans="1:16" x14ac:dyDescent="0.2">
      <c r="A10" s="809" t="s">
        <v>22</v>
      </c>
      <c r="B10" s="813" t="s">
        <v>3</v>
      </c>
      <c r="C10" s="812" t="s">
        <v>677</v>
      </c>
      <c r="D10" s="812" t="s">
        <v>675</v>
      </c>
      <c r="E10" s="812" t="s">
        <v>225</v>
      </c>
      <c r="F10" s="812" t="s">
        <v>224</v>
      </c>
      <c r="G10" s="812"/>
      <c r="H10" s="812" t="s">
        <v>186</v>
      </c>
      <c r="I10" s="812"/>
      <c r="J10" s="816" t="s">
        <v>444</v>
      </c>
      <c r="K10" s="812" t="s">
        <v>188</v>
      </c>
      <c r="L10" s="812" t="s">
        <v>420</v>
      </c>
      <c r="M10" s="812" t="s">
        <v>244</v>
      </c>
    </row>
    <row r="11" spans="1:16" x14ac:dyDescent="0.2">
      <c r="A11" s="810"/>
      <c r="B11" s="813"/>
      <c r="C11" s="812"/>
      <c r="D11" s="812"/>
      <c r="E11" s="812"/>
      <c r="F11" s="812"/>
      <c r="G11" s="812"/>
      <c r="H11" s="812"/>
      <c r="I11" s="812"/>
      <c r="J11" s="817"/>
      <c r="K11" s="812"/>
      <c r="L11" s="812"/>
      <c r="M11" s="812"/>
    </row>
    <row r="12" spans="1:16" ht="42" customHeight="1" x14ac:dyDescent="0.2">
      <c r="A12" s="811"/>
      <c r="B12" s="813"/>
      <c r="C12" s="812"/>
      <c r="D12" s="812"/>
      <c r="E12" s="812"/>
      <c r="F12" s="138" t="s">
        <v>187</v>
      </c>
      <c r="G12" s="138" t="s">
        <v>245</v>
      </c>
      <c r="H12" s="138" t="s">
        <v>187</v>
      </c>
      <c r="I12" s="138" t="s">
        <v>245</v>
      </c>
      <c r="J12" s="818"/>
      <c r="K12" s="812"/>
      <c r="L12" s="812"/>
      <c r="M12" s="812"/>
    </row>
    <row r="13" spans="1:16" x14ac:dyDescent="0.2">
      <c r="A13" s="143">
        <v>1</v>
      </c>
      <c r="B13" s="143">
        <v>2</v>
      </c>
      <c r="C13" s="143">
        <v>3</v>
      </c>
      <c r="D13" s="143">
        <v>4</v>
      </c>
      <c r="E13" s="143">
        <v>5</v>
      </c>
      <c r="F13" s="143">
        <v>6</v>
      </c>
      <c r="G13" s="143">
        <v>7</v>
      </c>
      <c r="H13" s="143">
        <v>8</v>
      </c>
      <c r="I13" s="143">
        <v>9</v>
      </c>
      <c r="J13" s="260"/>
      <c r="K13" s="143">
        <v>10</v>
      </c>
      <c r="L13" s="159">
        <v>11</v>
      </c>
      <c r="M13" s="159">
        <v>12</v>
      </c>
    </row>
    <row r="14" spans="1:16" x14ac:dyDescent="0.2">
      <c r="A14" s="8">
        <v>1</v>
      </c>
      <c r="B14" s="19" t="s">
        <v>830</v>
      </c>
      <c r="C14" s="330">
        <v>24.97802476616063</v>
      </c>
      <c r="D14" s="330">
        <v>0</v>
      </c>
      <c r="E14" s="330">
        <v>24.502956460726402</v>
      </c>
      <c r="F14" s="330">
        <v>816.92000000000007</v>
      </c>
      <c r="G14" s="330">
        <v>24.5076</v>
      </c>
      <c r="H14" s="330">
        <f>F14</f>
        <v>816.92000000000007</v>
      </c>
      <c r="I14" s="330">
        <f>G14</f>
        <v>24.5076</v>
      </c>
      <c r="J14" s="346" t="s">
        <v>856</v>
      </c>
      <c r="K14" s="330">
        <f>D14+E14-I14</f>
        <v>-4.6435392735979519E-3</v>
      </c>
      <c r="L14" s="330">
        <v>0</v>
      </c>
      <c r="M14" s="330">
        <v>0</v>
      </c>
      <c r="N14" s="345"/>
      <c r="P14" s="345"/>
    </row>
    <row r="15" spans="1:16" x14ac:dyDescent="0.2">
      <c r="A15" s="8">
        <v>2</v>
      </c>
      <c r="B15" s="19" t="s">
        <v>831</v>
      </c>
      <c r="C15" s="330">
        <v>63.001993661764075</v>
      </c>
      <c r="D15" s="330">
        <v>0</v>
      </c>
      <c r="E15" s="330">
        <v>61.803730362400998</v>
      </c>
      <c r="F15" s="330">
        <v>2060.29</v>
      </c>
      <c r="G15" s="330">
        <v>61.808700000000002</v>
      </c>
      <c r="H15" s="330">
        <f t="shared" ref="H15:H25" si="0">F15</f>
        <v>2060.29</v>
      </c>
      <c r="I15" s="330">
        <f t="shared" ref="I15:I25" si="1">G15</f>
        <v>61.808700000000002</v>
      </c>
      <c r="J15" s="346" t="s">
        <v>856</v>
      </c>
      <c r="K15" s="330">
        <f t="shared" ref="K15:K25" si="2">D15+E15-I15</f>
        <v>-4.9696375990038177E-3</v>
      </c>
      <c r="L15" s="330">
        <v>0</v>
      </c>
      <c r="M15" s="330">
        <v>0</v>
      </c>
      <c r="N15" s="345"/>
      <c r="P15" s="345"/>
    </row>
    <row r="16" spans="1:16" x14ac:dyDescent="0.2">
      <c r="A16" s="8">
        <v>3</v>
      </c>
      <c r="B16" s="19" t="s">
        <v>832</v>
      </c>
      <c r="C16" s="330">
        <v>23.222521030891414</v>
      </c>
      <c r="D16" s="330">
        <v>0</v>
      </c>
      <c r="E16" s="330">
        <v>22.780841441839101</v>
      </c>
      <c r="F16" s="330">
        <v>759.35</v>
      </c>
      <c r="G16" s="330">
        <v>22.7805</v>
      </c>
      <c r="H16" s="330">
        <f t="shared" si="0"/>
        <v>759.35</v>
      </c>
      <c r="I16" s="330">
        <f t="shared" si="1"/>
        <v>22.7805</v>
      </c>
      <c r="J16" s="346" t="s">
        <v>856</v>
      </c>
      <c r="K16" s="330">
        <f t="shared" si="2"/>
        <v>3.4144183910100878E-4</v>
      </c>
      <c r="L16" s="330">
        <v>0</v>
      </c>
      <c r="M16" s="330">
        <v>0</v>
      </c>
      <c r="N16" s="345"/>
      <c r="P16" s="345"/>
    </row>
    <row r="17" spans="1:16" x14ac:dyDescent="0.2">
      <c r="A17" s="8">
        <v>4</v>
      </c>
      <c r="B17" s="19" t="s">
        <v>833</v>
      </c>
      <c r="C17" s="330">
        <v>68.2975963509829</v>
      </c>
      <c r="D17" s="330">
        <v>0.64</v>
      </c>
      <c r="E17" s="330">
        <v>66.358613598445601</v>
      </c>
      <c r="F17" s="330">
        <v>2233.33</v>
      </c>
      <c r="G17" s="330">
        <v>66.999899999999997</v>
      </c>
      <c r="H17" s="330">
        <f t="shared" si="0"/>
        <v>2233.33</v>
      </c>
      <c r="I17" s="330">
        <f t="shared" si="1"/>
        <v>66.999899999999997</v>
      </c>
      <c r="J17" s="346" t="s">
        <v>856</v>
      </c>
      <c r="K17" s="330">
        <f t="shared" si="2"/>
        <v>-1.286401554395411E-3</v>
      </c>
      <c r="L17" s="330">
        <v>0</v>
      </c>
      <c r="M17" s="330">
        <v>0</v>
      </c>
      <c r="N17" s="345"/>
      <c r="P17" s="345"/>
    </row>
    <row r="18" spans="1:16" x14ac:dyDescent="0.2">
      <c r="A18" s="8">
        <v>5</v>
      </c>
      <c r="B18" s="19" t="s">
        <v>834</v>
      </c>
      <c r="C18" s="330">
        <v>4.6403839613269362</v>
      </c>
      <c r="D18" s="330">
        <v>0</v>
      </c>
      <c r="E18" s="330">
        <v>4.5521264083094399</v>
      </c>
      <c r="F18" s="330">
        <v>151.88</v>
      </c>
      <c r="G18" s="330">
        <v>4.5564</v>
      </c>
      <c r="H18" s="330">
        <f t="shared" si="0"/>
        <v>151.88</v>
      </c>
      <c r="I18" s="330">
        <f t="shared" si="1"/>
        <v>4.5564</v>
      </c>
      <c r="J18" s="346" t="s">
        <v>856</v>
      </c>
      <c r="K18" s="330">
        <f t="shared" si="2"/>
        <v>-4.2735916905600746E-3</v>
      </c>
      <c r="L18" s="330">
        <v>0</v>
      </c>
      <c r="M18" s="330">
        <v>0</v>
      </c>
      <c r="N18" s="345"/>
      <c r="P18" s="345"/>
    </row>
    <row r="19" spans="1:16" s="140" customFormat="1" x14ac:dyDescent="0.2">
      <c r="A19" s="8">
        <v>6</v>
      </c>
      <c r="B19" s="19" t="s">
        <v>835</v>
      </c>
      <c r="C19" s="330">
        <v>36.29751286385914</v>
      </c>
      <c r="D19" s="330">
        <v>0</v>
      </c>
      <c r="E19" s="330">
        <v>35.607154114953104</v>
      </c>
      <c r="F19" s="330">
        <v>1186.75</v>
      </c>
      <c r="G19" s="330">
        <v>35.602499999999999</v>
      </c>
      <c r="H19" s="330">
        <f t="shared" si="0"/>
        <v>1186.75</v>
      </c>
      <c r="I19" s="330">
        <f t="shared" si="1"/>
        <v>35.602499999999999</v>
      </c>
      <c r="J19" s="346" t="s">
        <v>856</v>
      </c>
      <c r="K19" s="330">
        <f t="shared" si="2"/>
        <v>4.6541149531051929E-3</v>
      </c>
      <c r="L19" s="330">
        <v>0</v>
      </c>
      <c r="M19" s="330">
        <v>0</v>
      </c>
      <c r="N19" s="345"/>
      <c r="P19" s="345"/>
    </row>
    <row r="20" spans="1:16" s="140" customFormat="1" x14ac:dyDescent="0.2">
      <c r="A20" s="8">
        <v>7</v>
      </c>
      <c r="B20" s="19" t="s">
        <v>836</v>
      </c>
      <c r="C20" s="330">
        <v>1.5486398279081686</v>
      </c>
      <c r="D20" s="330">
        <v>0</v>
      </c>
      <c r="E20" s="330">
        <v>1.5191855493709401</v>
      </c>
      <c r="F20" s="330">
        <v>50.79</v>
      </c>
      <c r="G20" s="330">
        <v>1.5237000000000001</v>
      </c>
      <c r="H20" s="330">
        <f t="shared" si="0"/>
        <v>50.79</v>
      </c>
      <c r="I20" s="330">
        <f t="shared" si="1"/>
        <v>1.5237000000000001</v>
      </c>
      <c r="J20" s="346" t="s">
        <v>856</v>
      </c>
      <c r="K20" s="330">
        <f t="shared" si="2"/>
        <v>-4.514450629059974E-3</v>
      </c>
      <c r="L20" s="330">
        <v>0</v>
      </c>
      <c r="M20" s="330">
        <v>0</v>
      </c>
      <c r="N20" s="345"/>
      <c r="P20" s="345"/>
    </row>
    <row r="21" spans="1:16" ht="15.75" customHeight="1" x14ac:dyDescent="0.2">
      <c r="A21" s="8">
        <v>8</v>
      </c>
      <c r="B21" s="19" t="s">
        <v>837</v>
      </c>
      <c r="C21" s="330">
        <v>67.431805015973794</v>
      </c>
      <c r="D21" s="330">
        <v>0</v>
      </c>
      <c r="E21" s="330">
        <v>66.149289138869307</v>
      </c>
      <c r="F21" s="330">
        <v>2204.8999999999996</v>
      </c>
      <c r="G21" s="330">
        <v>66.146999999999991</v>
      </c>
      <c r="H21" s="330">
        <f t="shared" si="0"/>
        <v>2204.8999999999996</v>
      </c>
      <c r="I21" s="330">
        <f t="shared" si="1"/>
        <v>66.146999999999991</v>
      </c>
      <c r="J21" s="346" t="s">
        <v>856</v>
      </c>
      <c r="K21" s="330">
        <f t="shared" si="2"/>
        <v>2.2891388693153658E-3</v>
      </c>
      <c r="L21" s="330">
        <v>0</v>
      </c>
      <c r="M21" s="330">
        <v>0</v>
      </c>
      <c r="N21" s="345"/>
      <c r="P21" s="345"/>
    </row>
    <row r="22" spans="1:16" ht="15.75" customHeight="1" x14ac:dyDescent="0.2">
      <c r="A22" s="8">
        <v>9</v>
      </c>
      <c r="B22" s="19" t="s">
        <v>838</v>
      </c>
      <c r="C22" s="330">
        <v>49.979253582109017</v>
      </c>
      <c r="D22" s="330">
        <v>0</v>
      </c>
      <c r="E22" s="330">
        <v>49.028675642964402</v>
      </c>
      <c r="F22" s="330">
        <v>1634.27</v>
      </c>
      <c r="G22" s="330">
        <v>49.028100000000002</v>
      </c>
      <c r="H22" s="330">
        <f t="shared" si="0"/>
        <v>1634.27</v>
      </c>
      <c r="I22" s="330">
        <f t="shared" si="1"/>
        <v>49.028100000000002</v>
      </c>
      <c r="J22" s="346" t="s">
        <v>856</v>
      </c>
      <c r="K22" s="330">
        <f t="shared" si="2"/>
        <v>5.7564296439949203E-4</v>
      </c>
      <c r="L22" s="330">
        <v>0</v>
      </c>
      <c r="M22" s="330">
        <v>0</v>
      </c>
      <c r="N22" s="345"/>
      <c r="P22" s="345"/>
    </row>
    <row r="23" spans="1:16" ht="15.75" customHeight="1" x14ac:dyDescent="0.2">
      <c r="A23" s="8">
        <v>10</v>
      </c>
      <c r="B23" s="19" t="s">
        <v>839</v>
      </c>
      <c r="C23" s="330">
        <v>52.921645464544696</v>
      </c>
      <c r="D23" s="330">
        <v>0</v>
      </c>
      <c r="E23" s="330">
        <v>51.915104848663297</v>
      </c>
      <c r="F23" s="330">
        <v>1589.04</v>
      </c>
      <c r="G23" s="330">
        <v>47.671199999999999</v>
      </c>
      <c r="H23" s="330">
        <f t="shared" si="0"/>
        <v>1589.04</v>
      </c>
      <c r="I23" s="330">
        <f t="shared" si="1"/>
        <v>47.671199999999999</v>
      </c>
      <c r="J23" s="346" t="s">
        <v>856</v>
      </c>
      <c r="K23" s="330">
        <f t="shared" si="2"/>
        <v>4.2439048486632984</v>
      </c>
      <c r="L23" s="330">
        <v>0</v>
      </c>
      <c r="M23" s="330">
        <v>0</v>
      </c>
      <c r="N23" s="345"/>
      <c r="P23" s="345"/>
    </row>
    <row r="24" spans="1:16" x14ac:dyDescent="0.2">
      <c r="A24" s="8">
        <v>11</v>
      </c>
      <c r="B24" s="19" t="s">
        <v>840</v>
      </c>
      <c r="C24" s="330">
        <v>43.095638406656271</v>
      </c>
      <c r="D24" s="330">
        <v>0</v>
      </c>
      <c r="E24" s="330">
        <v>42.275983045548898</v>
      </c>
      <c r="F24" s="330">
        <v>1409.0700000000002</v>
      </c>
      <c r="G24" s="330">
        <v>42.272100000000009</v>
      </c>
      <c r="H24" s="330">
        <f t="shared" si="0"/>
        <v>1409.0700000000002</v>
      </c>
      <c r="I24" s="330">
        <f t="shared" si="1"/>
        <v>42.272100000000009</v>
      </c>
      <c r="J24" s="346" t="s">
        <v>856</v>
      </c>
      <c r="K24" s="330">
        <f t="shared" si="2"/>
        <v>3.8830455488891857E-3</v>
      </c>
      <c r="L24" s="330">
        <v>0</v>
      </c>
      <c r="M24" s="330">
        <v>0</v>
      </c>
      <c r="N24" s="345"/>
      <c r="P24" s="345"/>
    </row>
    <row r="25" spans="1:16" x14ac:dyDescent="0.2">
      <c r="A25" s="8">
        <v>12</v>
      </c>
      <c r="B25" s="19" t="s">
        <v>841</v>
      </c>
      <c r="C25" s="330">
        <v>35.124985067822941</v>
      </c>
      <c r="D25" s="330">
        <v>0</v>
      </c>
      <c r="E25" s="330">
        <v>34.456927153284404</v>
      </c>
      <c r="F25" s="330">
        <v>1101.039</v>
      </c>
      <c r="G25" s="330">
        <v>33.031170000000003</v>
      </c>
      <c r="H25" s="330">
        <f t="shared" si="0"/>
        <v>1101.039</v>
      </c>
      <c r="I25" s="330">
        <f t="shared" si="1"/>
        <v>33.031170000000003</v>
      </c>
      <c r="J25" s="346" t="s">
        <v>856</v>
      </c>
      <c r="K25" s="330">
        <f t="shared" si="2"/>
        <v>1.4257571532844011</v>
      </c>
      <c r="L25" s="330">
        <v>0</v>
      </c>
      <c r="M25" s="330">
        <v>0</v>
      </c>
      <c r="N25" s="345"/>
      <c r="P25" s="345"/>
    </row>
    <row r="26" spans="1:16" s="198" customFormat="1" x14ac:dyDescent="0.2">
      <c r="A26" s="29"/>
      <c r="B26" s="29" t="s">
        <v>17</v>
      </c>
      <c r="C26" s="442">
        <f t="shared" ref="C26:I26" si="3">SUM(C14:C25)</f>
        <v>470.54000000000008</v>
      </c>
      <c r="D26" s="442">
        <f t="shared" si="3"/>
        <v>0.64</v>
      </c>
      <c r="E26" s="442">
        <f t="shared" si="3"/>
        <v>460.95058776537593</v>
      </c>
      <c r="F26" s="442">
        <f t="shared" si="3"/>
        <v>15197.629000000001</v>
      </c>
      <c r="G26" s="442">
        <f t="shared" si="3"/>
        <v>455.92886999999996</v>
      </c>
      <c r="H26" s="442">
        <f t="shared" si="3"/>
        <v>15197.629000000001</v>
      </c>
      <c r="I26" s="442">
        <f t="shared" si="3"/>
        <v>455.92886999999996</v>
      </c>
      <c r="J26" s="346" t="s">
        <v>856</v>
      </c>
      <c r="K26" s="442">
        <f>SUM(K14:K25)</f>
        <v>5.6617177653758928</v>
      </c>
      <c r="L26" s="442">
        <f>SUM(L14:L25)</f>
        <v>0</v>
      </c>
      <c r="M26" s="442">
        <f>SUM(M14:M25)</f>
        <v>0</v>
      </c>
      <c r="N26" s="602"/>
      <c r="O26" s="602"/>
      <c r="P26" s="205"/>
    </row>
    <row r="27" spans="1:16" x14ac:dyDescent="0.2">
      <c r="C27" s="592"/>
      <c r="F27" s="345"/>
      <c r="G27" s="345"/>
    </row>
    <row r="28" spans="1:16" x14ac:dyDescent="0.2">
      <c r="C28" s="593"/>
      <c r="D28" s="441"/>
      <c r="E28" s="258"/>
    </row>
    <row r="29" spans="1:16" x14ac:dyDescent="0.2">
      <c r="C29" s="345"/>
    </row>
    <row r="31" spans="1:16" x14ac:dyDescent="0.2">
      <c r="K31" s="788" t="s">
        <v>941</v>
      </c>
      <c r="L31" s="788"/>
      <c r="M31" s="788"/>
    </row>
    <row r="32" spans="1:16" x14ac:dyDescent="0.2">
      <c r="A32" s="15" t="s">
        <v>20</v>
      </c>
      <c r="K32" s="680" t="s">
        <v>942</v>
      </c>
      <c r="L32" s="680"/>
      <c r="M32" s="680"/>
    </row>
    <row r="33" spans="11:13" x14ac:dyDescent="0.2">
      <c r="K33" s="680" t="s">
        <v>825</v>
      </c>
      <c r="L33" s="680"/>
      <c r="M33" s="680"/>
    </row>
    <row r="34" spans="11:13" x14ac:dyDescent="0.2">
      <c r="K34" s="35" t="s">
        <v>82</v>
      </c>
      <c r="L34" s="35"/>
      <c r="M34" s="35"/>
    </row>
  </sheetData>
  <mergeCells count="19">
    <mergeCell ref="K2:M2"/>
    <mergeCell ref="B4:K4"/>
    <mergeCell ref="B5:K5"/>
    <mergeCell ref="C10:C12"/>
    <mergeCell ref="J10:J12"/>
    <mergeCell ref="L8:M8"/>
    <mergeCell ref="G9:M9"/>
    <mergeCell ref="F10:G11"/>
    <mergeCell ref="H10:I11"/>
    <mergeCell ref="K10:K12"/>
    <mergeCell ref="D10:D12"/>
    <mergeCell ref="E10:E12"/>
    <mergeCell ref="K31:M31"/>
    <mergeCell ref="K32:M32"/>
    <mergeCell ref="K33:M33"/>
    <mergeCell ref="A10:A12"/>
    <mergeCell ref="M10:M12"/>
    <mergeCell ref="L10:L12"/>
    <mergeCell ref="B10:B12"/>
  </mergeCells>
  <printOptions horizontalCentered="1"/>
  <pageMargins left="0.70866141732283472" right="0.70866141732283472" top="0.23622047244094491" bottom="0" header="0.31496062992125984" footer="0.31496062992125984"/>
  <pageSetup paperSize="9" scale="82"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5"/>
  <sheetViews>
    <sheetView view="pageBreakPreview" topLeftCell="A10" zoomScaleSheetLayoutView="100" workbookViewId="0">
      <selection activeCell="F18" sqref="F18:I21"/>
    </sheetView>
  </sheetViews>
  <sheetFormatPr defaultColWidth="9.140625" defaultRowHeight="12.75" x14ac:dyDescent="0.2"/>
  <cols>
    <col min="1" max="1" width="5.5703125" style="16" customWidth="1"/>
    <col min="2" max="2" width="8.42578125" style="16" customWidth="1"/>
    <col min="3" max="3" width="10.5703125" style="16" customWidth="1"/>
    <col min="4" max="4" width="9.85546875" style="16" customWidth="1"/>
    <col min="5" max="5" width="8.7109375" style="16" customWidth="1"/>
    <col min="6" max="6" width="10.85546875" style="16" customWidth="1"/>
    <col min="7" max="7" width="15.85546875" style="16" customWidth="1"/>
    <col min="8" max="8" width="12.42578125" style="16" customWidth="1"/>
    <col min="9" max="9" width="12.140625" style="16" customWidth="1"/>
    <col min="10" max="10" width="9" style="16" customWidth="1"/>
    <col min="11" max="11" width="12" style="16" customWidth="1"/>
    <col min="12" max="12" width="17.28515625" style="16" customWidth="1"/>
    <col min="13" max="13" width="9.140625" style="16" hidden="1" customWidth="1"/>
    <col min="14" max="16384" width="9.140625" style="16"/>
  </cols>
  <sheetData>
    <row r="1" spans="1:19" s="540" customFormat="1" ht="30" customHeight="1" x14ac:dyDescent="0.2"/>
    <row r="2" spans="1:19" customFormat="1" ht="15" x14ac:dyDescent="0.2">
      <c r="D2" s="35"/>
      <c r="E2" s="35"/>
      <c r="F2" s="35"/>
      <c r="G2" s="35"/>
      <c r="H2" s="35"/>
      <c r="I2" s="35"/>
      <c r="J2" s="35"/>
      <c r="K2" s="35"/>
      <c r="L2" s="444" t="s">
        <v>445</v>
      </c>
      <c r="M2" s="443"/>
      <c r="N2" s="444"/>
      <c r="O2" s="42"/>
      <c r="P2" s="42"/>
    </row>
    <row r="3" spans="1:19" customFormat="1" ht="15" x14ac:dyDescent="0.2">
      <c r="A3" s="782" t="s">
        <v>0</v>
      </c>
      <c r="B3" s="782"/>
      <c r="C3" s="782"/>
      <c r="D3" s="782"/>
      <c r="E3" s="782"/>
      <c r="F3" s="782"/>
      <c r="G3" s="782"/>
      <c r="H3" s="782"/>
      <c r="I3" s="782"/>
      <c r="J3" s="782"/>
      <c r="K3" s="782"/>
      <c r="L3" s="782"/>
      <c r="M3" s="44"/>
      <c r="N3" s="44"/>
      <c r="O3" s="44"/>
      <c r="P3" s="44"/>
    </row>
    <row r="4" spans="1:19" customFormat="1" ht="20.25" x14ac:dyDescent="0.3">
      <c r="A4" s="808" t="s">
        <v>655</v>
      </c>
      <c r="B4" s="808"/>
      <c r="C4" s="808"/>
      <c r="D4" s="808"/>
      <c r="E4" s="808"/>
      <c r="F4" s="808"/>
      <c r="G4" s="808"/>
      <c r="H4" s="808"/>
      <c r="I4" s="808"/>
      <c r="J4" s="808"/>
      <c r="K4" s="808"/>
      <c r="L4" s="808"/>
      <c r="M4" s="43"/>
      <c r="N4" s="43"/>
      <c r="O4" s="43"/>
      <c r="P4" s="43"/>
    </row>
    <row r="5" spans="1:19" customFormat="1" ht="10.5" customHeight="1" x14ac:dyDescent="0.2"/>
    <row r="6" spans="1:19" ht="19.5" customHeight="1" x14ac:dyDescent="0.25">
      <c r="A6" s="785" t="s">
        <v>678</v>
      </c>
      <c r="B6" s="785"/>
      <c r="C6" s="785"/>
      <c r="D6" s="785"/>
      <c r="E6" s="785"/>
      <c r="F6" s="785"/>
      <c r="G6" s="785"/>
      <c r="H6" s="785"/>
      <c r="I6" s="785"/>
      <c r="J6" s="785"/>
      <c r="K6" s="785"/>
      <c r="L6" s="785"/>
    </row>
    <row r="7" spans="1:19" x14ac:dyDescent="0.2">
      <c r="A7" s="22"/>
      <c r="B7" s="22"/>
      <c r="C7" s="22"/>
      <c r="D7" s="22"/>
      <c r="E7" s="22"/>
      <c r="F7" s="22"/>
      <c r="G7" s="22"/>
      <c r="H7" s="22"/>
      <c r="I7" s="22"/>
      <c r="J7" s="22"/>
      <c r="K7" s="22"/>
      <c r="L7" s="22"/>
    </row>
    <row r="8" spans="1:19" x14ac:dyDescent="0.2">
      <c r="A8" s="35" t="s">
        <v>896</v>
      </c>
      <c r="B8" s="35"/>
      <c r="C8" s="431"/>
      <c r="F8" s="805" t="s">
        <v>18</v>
      </c>
      <c r="G8" s="805"/>
      <c r="H8" s="805"/>
      <c r="I8" s="805"/>
      <c r="J8" s="805"/>
      <c r="K8" s="805"/>
      <c r="L8" s="805"/>
    </row>
    <row r="9" spans="1:19" x14ac:dyDescent="0.2">
      <c r="A9" s="15"/>
      <c r="F9" s="17"/>
      <c r="G9" s="99"/>
      <c r="H9" s="99"/>
      <c r="I9" s="806" t="s">
        <v>917</v>
      </c>
      <c r="J9" s="806"/>
      <c r="K9" s="806"/>
      <c r="L9" s="806"/>
    </row>
    <row r="10" spans="1:19" s="15" customFormat="1" x14ac:dyDescent="0.2">
      <c r="A10" s="656" t="s">
        <v>2</v>
      </c>
      <c r="B10" s="656" t="s">
        <v>3</v>
      </c>
      <c r="C10" s="667" t="s">
        <v>23</v>
      </c>
      <c r="D10" s="698"/>
      <c r="E10" s="698"/>
      <c r="F10" s="698"/>
      <c r="G10" s="698"/>
      <c r="H10" s="667" t="s">
        <v>24</v>
      </c>
      <c r="I10" s="698"/>
      <c r="J10" s="698"/>
      <c r="K10" s="698"/>
      <c r="L10" s="698"/>
      <c r="R10" s="29"/>
      <c r="S10" s="30"/>
    </row>
    <row r="11" spans="1:19" s="15" customFormat="1" ht="63.75" x14ac:dyDescent="0.2">
      <c r="A11" s="656"/>
      <c r="B11" s="656"/>
      <c r="C11" s="5" t="s">
        <v>673</v>
      </c>
      <c r="D11" s="5" t="s">
        <v>675</v>
      </c>
      <c r="E11" s="5" t="s">
        <v>68</v>
      </c>
      <c r="F11" s="5" t="s">
        <v>69</v>
      </c>
      <c r="G11" s="5" t="s">
        <v>377</v>
      </c>
      <c r="H11" s="5" t="s">
        <v>673</v>
      </c>
      <c r="I11" s="5" t="s">
        <v>675</v>
      </c>
      <c r="J11" s="5" t="s">
        <v>68</v>
      </c>
      <c r="K11" s="5" t="s">
        <v>69</v>
      </c>
      <c r="L11" s="5" t="s">
        <v>378</v>
      </c>
    </row>
    <row r="12" spans="1:19" s="15" customFormat="1" x14ac:dyDescent="0.2">
      <c r="A12" s="5">
        <v>1</v>
      </c>
      <c r="B12" s="5">
        <v>2</v>
      </c>
      <c r="C12" s="5">
        <v>3</v>
      </c>
      <c r="D12" s="5">
        <v>4</v>
      </c>
      <c r="E12" s="5">
        <v>5</v>
      </c>
      <c r="F12" s="5">
        <v>6</v>
      </c>
      <c r="G12" s="5">
        <v>7</v>
      </c>
      <c r="H12" s="5">
        <v>8</v>
      </c>
      <c r="I12" s="5">
        <v>9</v>
      </c>
      <c r="J12" s="5">
        <v>10</v>
      </c>
      <c r="K12" s="5">
        <v>11</v>
      </c>
      <c r="L12" s="5">
        <v>12</v>
      </c>
    </row>
    <row r="13" spans="1:19" x14ac:dyDescent="0.2">
      <c r="A13" s="8">
        <v>1</v>
      </c>
      <c r="B13" s="19" t="s">
        <v>830</v>
      </c>
      <c r="C13" s="19"/>
      <c r="D13" s="19"/>
      <c r="E13" s="19"/>
      <c r="F13" s="19"/>
      <c r="G13" s="19"/>
      <c r="H13" s="27"/>
      <c r="I13" s="27"/>
      <c r="J13" s="27"/>
      <c r="K13" s="27"/>
      <c r="L13" s="19"/>
    </row>
    <row r="14" spans="1:19" x14ac:dyDescent="0.2">
      <c r="A14" s="8">
        <v>2</v>
      </c>
      <c r="B14" s="19" t="s">
        <v>831</v>
      </c>
      <c r="C14" s="19"/>
      <c r="D14" s="19"/>
      <c r="E14" s="19"/>
      <c r="F14" s="19"/>
      <c r="G14" s="19"/>
      <c r="H14" s="27"/>
      <c r="I14" s="27"/>
      <c r="J14" s="27"/>
      <c r="K14" s="27"/>
      <c r="L14" s="19"/>
    </row>
    <row r="15" spans="1:19" x14ac:dyDescent="0.2">
      <c r="A15" s="8">
        <v>3</v>
      </c>
      <c r="B15" s="19" t="s">
        <v>832</v>
      </c>
      <c r="C15" s="19"/>
      <c r="D15" s="19"/>
      <c r="E15" s="19"/>
      <c r="F15" s="19"/>
      <c r="G15" s="19"/>
      <c r="H15" s="27"/>
      <c r="I15" s="27"/>
      <c r="J15" s="27"/>
      <c r="K15" s="27"/>
      <c r="L15" s="19"/>
    </row>
    <row r="16" spans="1:19" x14ac:dyDescent="0.2">
      <c r="A16" s="8">
        <v>4</v>
      </c>
      <c r="B16" s="19" t="s">
        <v>833</v>
      </c>
      <c r="C16" s="19"/>
      <c r="D16" s="19"/>
      <c r="E16" s="19"/>
      <c r="F16" s="19"/>
      <c r="G16" s="19"/>
      <c r="H16" s="27"/>
      <c r="I16" s="27"/>
      <c r="J16" s="27"/>
      <c r="K16" s="27"/>
      <c r="L16" s="19"/>
    </row>
    <row r="17" spans="1:13" x14ac:dyDescent="0.2">
      <c r="A17" s="8">
        <v>5</v>
      </c>
      <c r="B17" s="19" t="s">
        <v>834</v>
      </c>
      <c r="C17" s="19"/>
      <c r="D17" s="19"/>
      <c r="E17" s="19"/>
      <c r="F17" s="19"/>
      <c r="G17" s="19"/>
      <c r="H17" s="27"/>
      <c r="I17" s="27"/>
      <c r="J17" s="27"/>
      <c r="K17" s="27"/>
      <c r="L17" s="19"/>
    </row>
    <row r="18" spans="1:13" x14ac:dyDescent="0.2">
      <c r="A18" s="8">
        <v>6</v>
      </c>
      <c r="B18" s="19" t="s">
        <v>835</v>
      </c>
      <c r="C18" s="19"/>
      <c r="D18" s="19"/>
      <c r="E18" s="19"/>
      <c r="F18" s="820" t="s">
        <v>855</v>
      </c>
      <c r="G18" s="821"/>
      <c r="H18" s="821"/>
      <c r="I18" s="822"/>
      <c r="J18" s="27"/>
      <c r="K18" s="27"/>
      <c r="L18" s="19"/>
    </row>
    <row r="19" spans="1:13" ht="25.5" x14ac:dyDescent="0.2">
      <c r="A19" s="8">
        <v>7</v>
      </c>
      <c r="B19" s="147" t="s">
        <v>836</v>
      </c>
      <c r="C19" s="19"/>
      <c r="D19" s="19"/>
      <c r="E19" s="19"/>
      <c r="F19" s="823"/>
      <c r="G19" s="824"/>
      <c r="H19" s="824"/>
      <c r="I19" s="825"/>
      <c r="J19" s="27"/>
      <c r="K19" s="27"/>
      <c r="L19" s="19"/>
    </row>
    <row r="20" spans="1:13" x14ac:dyDescent="0.2">
      <c r="A20" s="8">
        <v>8</v>
      </c>
      <c r="B20" s="19" t="s">
        <v>837</v>
      </c>
      <c r="C20" s="19"/>
      <c r="D20" s="19"/>
      <c r="E20" s="19"/>
      <c r="F20" s="823"/>
      <c r="G20" s="824"/>
      <c r="H20" s="824"/>
      <c r="I20" s="825"/>
      <c r="J20" s="27"/>
      <c r="K20" s="27"/>
      <c r="L20" s="19"/>
    </row>
    <row r="21" spans="1:13" x14ac:dyDescent="0.2">
      <c r="A21" s="8">
        <v>9</v>
      </c>
      <c r="B21" s="19" t="s">
        <v>838</v>
      </c>
      <c r="C21" s="19"/>
      <c r="D21" s="19"/>
      <c r="E21" s="19"/>
      <c r="F21" s="826"/>
      <c r="G21" s="827"/>
      <c r="H21" s="827"/>
      <c r="I21" s="828"/>
      <c r="J21" s="27"/>
      <c r="K21" s="27"/>
      <c r="L21" s="19"/>
    </row>
    <row r="22" spans="1:13" x14ac:dyDescent="0.2">
      <c r="A22" s="8">
        <v>10</v>
      </c>
      <c r="B22" s="19" t="s">
        <v>839</v>
      </c>
      <c r="C22" s="19"/>
      <c r="D22" s="19"/>
      <c r="E22" s="19"/>
      <c r="F22" s="19"/>
      <c r="G22" s="19"/>
      <c r="H22" s="27"/>
      <c r="I22" s="27"/>
      <c r="J22" s="27"/>
      <c r="K22" s="27"/>
      <c r="L22" s="19"/>
    </row>
    <row r="23" spans="1:13" x14ac:dyDescent="0.2">
      <c r="A23" s="8">
        <v>11</v>
      </c>
      <c r="B23" s="19" t="s">
        <v>840</v>
      </c>
      <c r="C23" s="19"/>
      <c r="D23" s="19"/>
      <c r="E23" s="19"/>
      <c r="F23" s="19"/>
      <c r="G23" s="19"/>
      <c r="H23" s="27"/>
      <c r="I23" s="27"/>
      <c r="J23" s="27"/>
      <c r="K23" s="27"/>
      <c r="L23" s="19"/>
    </row>
    <row r="24" spans="1:13" x14ac:dyDescent="0.2">
      <c r="A24" s="8">
        <v>12</v>
      </c>
      <c r="B24" s="19" t="s">
        <v>841</v>
      </c>
      <c r="C24" s="19"/>
      <c r="D24" s="19"/>
      <c r="E24" s="19"/>
      <c r="F24" s="19"/>
      <c r="G24" s="19"/>
      <c r="H24" s="27"/>
      <c r="I24" s="27"/>
      <c r="J24" s="27"/>
      <c r="K24" s="27"/>
      <c r="L24" s="19"/>
    </row>
    <row r="25" spans="1:13" x14ac:dyDescent="0.2">
      <c r="A25" s="29"/>
      <c r="B25" s="29" t="s">
        <v>17</v>
      </c>
      <c r="C25" s="19"/>
      <c r="D25" s="19"/>
      <c r="E25" s="19"/>
      <c r="F25" s="19"/>
      <c r="G25" s="19"/>
      <c r="H25" s="27"/>
      <c r="I25" s="27"/>
      <c r="J25" s="27"/>
      <c r="K25" s="27"/>
      <c r="L25" s="19"/>
    </row>
    <row r="26" spans="1:13" x14ac:dyDescent="0.2">
      <c r="A26" s="21" t="s">
        <v>376</v>
      </c>
      <c r="B26" s="21"/>
      <c r="C26" s="21"/>
      <c r="D26" s="21"/>
      <c r="E26" s="21"/>
      <c r="F26" s="21"/>
      <c r="G26" s="21"/>
      <c r="H26" s="21"/>
      <c r="I26" s="21"/>
      <c r="J26" s="21"/>
      <c r="K26" s="21"/>
      <c r="L26" s="21"/>
    </row>
    <row r="27" spans="1:13" x14ac:dyDescent="0.2">
      <c r="A27" s="20" t="s">
        <v>375</v>
      </c>
      <c r="B27" s="21"/>
      <c r="C27" s="21"/>
      <c r="D27" s="21"/>
      <c r="E27" s="21"/>
      <c r="F27" s="21"/>
      <c r="G27" s="21"/>
      <c r="H27" s="21"/>
      <c r="I27" s="21"/>
      <c r="J27" s="21"/>
      <c r="K27" s="21"/>
      <c r="L27" s="21"/>
    </row>
    <row r="28" spans="1:13" ht="15.75" customHeight="1" x14ac:dyDescent="0.2">
      <c r="A28" s="15"/>
      <c r="B28" s="15"/>
      <c r="C28" s="15"/>
      <c r="D28" s="15"/>
      <c r="E28" s="15"/>
      <c r="F28" s="15"/>
      <c r="G28" s="15"/>
      <c r="H28" s="15"/>
      <c r="I28" s="15"/>
      <c r="J28" s="15"/>
      <c r="K28" s="15"/>
      <c r="L28" s="15"/>
    </row>
    <row r="32" spans="1:13" x14ac:dyDescent="0.2">
      <c r="K32" s="788" t="s">
        <v>828</v>
      </c>
      <c r="L32" s="788"/>
      <c r="M32" s="788"/>
    </row>
    <row r="33" spans="1:13" x14ac:dyDescent="0.2">
      <c r="K33" s="680" t="s">
        <v>824</v>
      </c>
      <c r="L33" s="680"/>
      <c r="M33" s="680"/>
    </row>
    <row r="34" spans="1:13" x14ac:dyDescent="0.2">
      <c r="A34" s="15" t="s">
        <v>20</v>
      </c>
      <c r="K34" s="680" t="s">
        <v>825</v>
      </c>
      <c r="L34" s="680"/>
      <c r="M34" s="680"/>
    </row>
    <row r="35" spans="1:13" x14ac:dyDescent="0.2">
      <c r="K35" s="35" t="s">
        <v>82</v>
      </c>
      <c r="L35" s="35"/>
      <c r="M35" s="35"/>
    </row>
  </sheetData>
  <mergeCells count="13">
    <mergeCell ref="K33:M33"/>
    <mergeCell ref="K34:M34"/>
    <mergeCell ref="I9:L9"/>
    <mergeCell ref="A10:A11"/>
    <mergeCell ref="B10:B11"/>
    <mergeCell ref="C10:G10"/>
    <mergeCell ref="H10:L10"/>
    <mergeCell ref="F18:I21"/>
    <mergeCell ref="A3:L3"/>
    <mergeCell ref="A4:L4"/>
    <mergeCell ref="A6:L6"/>
    <mergeCell ref="F8:L8"/>
    <mergeCell ref="K32:M32"/>
  </mergeCells>
  <printOptions horizontalCentered="1"/>
  <pageMargins left="0.70866141732283472" right="0.70866141732283472" top="0.23622047244094491" bottom="0"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A10" zoomScaleSheetLayoutView="100" workbookViewId="0">
      <selection activeCell="N30" activeCellId="1" sqref="E30 N30"/>
    </sheetView>
  </sheetViews>
  <sheetFormatPr defaultColWidth="9.140625" defaultRowHeight="12.75" x14ac:dyDescent="0.2"/>
  <cols>
    <col min="1" max="1" width="7" style="16" customWidth="1"/>
    <col min="2" max="2" width="13" style="16" customWidth="1"/>
    <col min="3" max="3" width="8.7109375" style="16" customWidth="1"/>
    <col min="4" max="4" width="8.85546875" style="16" customWidth="1"/>
    <col min="5" max="5" width="8.7109375" style="16" customWidth="1"/>
    <col min="6" max="6" width="8.42578125" style="16" customWidth="1"/>
    <col min="7" max="7" width="7.28515625" style="16" customWidth="1"/>
    <col min="8" max="8" width="8.140625" style="16" customWidth="1"/>
    <col min="9" max="9" width="9.28515625" style="16" customWidth="1"/>
    <col min="10" max="10" width="10.7109375" style="16" customWidth="1"/>
    <col min="11" max="11" width="8.42578125" style="16" customWidth="1"/>
    <col min="12" max="12" width="8.7109375" style="16" customWidth="1"/>
    <col min="13" max="13" width="7.85546875" style="16" customWidth="1"/>
    <col min="14" max="14" width="8" style="16" customWidth="1"/>
    <col min="15" max="15" width="12.5703125" style="16" customWidth="1"/>
    <col min="16" max="16" width="14" style="16" customWidth="1"/>
    <col min="17" max="17" width="13.140625" style="16" customWidth="1"/>
    <col min="18" max="16384" width="9.140625" style="16"/>
  </cols>
  <sheetData>
    <row r="1" spans="1:17" s="540" customFormat="1" ht="30" customHeight="1" x14ac:dyDescent="0.2"/>
    <row r="2" spans="1:17" customFormat="1" ht="15" x14ac:dyDescent="0.2">
      <c r="H2" s="35"/>
      <c r="I2" s="35"/>
      <c r="J2" s="35"/>
      <c r="K2" s="35"/>
      <c r="L2" s="35"/>
      <c r="M2" s="35"/>
      <c r="N2" s="35"/>
      <c r="O2" s="35"/>
      <c r="P2" s="776" t="s">
        <v>62</v>
      </c>
      <c r="Q2" s="776"/>
    </row>
    <row r="3" spans="1:17" customFormat="1" ht="15" x14ac:dyDescent="0.2">
      <c r="A3" s="782" t="s">
        <v>0</v>
      </c>
      <c r="B3" s="782"/>
      <c r="C3" s="782"/>
      <c r="D3" s="782"/>
      <c r="E3" s="782"/>
      <c r="F3" s="782"/>
      <c r="G3" s="782"/>
      <c r="H3" s="782"/>
      <c r="I3" s="782"/>
      <c r="J3" s="782"/>
      <c r="K3" s="782"/>
      <c r="L3" s="782"/>
      <c r="M3" s="782"/>
      <c r="N3" s="782"/>
      <c r="O3" s="782"/>
      <c r="P3" s="782"/>
      <c r="Q3" s="782"/>
    </row>
    <row r="4" spans="1:17" customFormat="1" ht="20.25" x14ac:dyDescent="0.3">
      <c r="A4" s="687" t="s">
        <v>655</v>
      </c>
      <c r="B4" s="687"/>
      <c r="C4" s="687"/>
      <c r="D4" s="687"/>
      <c r="E4" s="687"/>
      <c r="F4" s="687"/>
      <c r="G4" s="687"/>
      <c r="H4" s="687"/>
      <c r="I4" s="687"/>
      <c r="J4" s="687"/>
      <c r="K4" s="687"/>
      <c r="L4" s="687"/>
      <c r="M4" s="687"/>
      <c r="N4" s="687"/>
      <c r="O4" s="687"/>
      <c r="P4" s="687"/>
      <c r="Q4" s="687"/>
    </row>
    <row r="5" spans="1:17" customFormat="1" ht="10.5" customHeight="1" x14ac:dyDescent="0.2"/>
    <row r="6" spans="1:17" x14ac:dyDescent="0.2">
      <c r="A6" s="24"/>
      <c r="B6" s="24"/>
      <c r="C6" s="24"/>
      <c r="D6" s="24"/>
      <c r="E6" s="23"/>
      <c r="F6" s="23"/>
      <c r="G6" s="23"/>
      <c r="H6" s="23"/>
      <c r="I6" s="23"/>
      <c r="J6" s="23"/>
      <c r="K6" s="23"/>
      <c r="L6" s="23"/>
      <c r="M6" s="23"/>
      <c r="N6" s="24"/>
      <c r="O6" s="24"/>
      <c r="P6" s="23"/>
      <c r="Q6" s="21"/>
    </row>
    <row r="7" spans="1:17" ht="18" customHeight="1" x14ac:dyDescent="0.25">
      <c r="A7" s="785" t="s">
        <v>762</v>
      </c>
      <c r="B7" s="785"/>
      <c r="C7" s="785"/>
      <c r="D7" s="785"/>
      <c r="E7" s="785"/>
      <c r="F7" s="785"/>
      <c r="G7" s="785"/>
      <c r="H7" s="785"/>
      <c r="I7" s="785"/>
      <c r="J7" s="785"/>
      <c r="K7" s="785"/>
      <c r="L7" s="785"/>
      <c r="M7" s="785"/>
      <c r="N7" s="785"/>
      <c r="O7" s="785"/>
      <c r="P7" s="785"/>
      <c r="Q7" s="785"/>
    </row>
    <row r="8" spans="1:17" ht="9.75" customHeight="1" x14ac:dyDescent="0.2"/>
    <row r="9" spans="1:17" ht="0.75" customHeight="1" x14ac:dyDescent="0.2"/>
    <row r="10" spans="1:17" x14ac:dyDescent="0.2">
      <c r="A10" s="35" t="s">
        <v>896</v>
      </c>
      <c r="B10" s="35"/>
      <c r="C10" s="431"/>
      <c r="Q10" s="32" t="s">
        <v>21</v>
      </c>
    </row>
    <row r="11" spans="1:17" ht="15.75" x14ac:dyDescent="0.25">
      <c r="A11" s="14"/>
      <c r="N11" s="806" t="s">
        <v>917</v>
      </c>
      <c r="O11" s="806"/>
      <c r="P11" s="806"/>
      <c r="Q11" s="806"/>
    </row>
    <row r="12" spans="1:17" ht="28.5" customHeight="1" x14ac:dyDescent="0.2">
      <c r="A12" s="779" t="s">
        <v>2</v>
      </c>
      <c r="B12" s="779" t="s">
        <v>3</v>
      </c>
      <c r="C12" s="656" t="s">
        <v>679</v>
      </c>
      <c r="D12" s="656"/>
      <c r="E12" s="656"/>
      <c r="F12" s="656" t="s">
        <v>680</v>
      </c>
      <c r="G12" s="656"/>
      <c r="H12" s="656"/>
      <c r="I12" s="732" t="s">
        <v>380</v>
      </c>
      <c r="J12" s="733"/>
      <c r="K12" s="830"/>
      <c r="L12" s="732" t="s">
        <v>90</v>
      </c>
      <c r="M12" s="733"/>
      <c r="N12" s="830"/>
      <c r="O12" s="831" t="s">
        <v>918</v>
      </c>
      <c r="P12" s="832"/>
      <c r="Q12" s="833"/>
    </row>
    <row r="13" spans="1:17" ht="39.75" customHeight="1" x14ac:dyDescent="0.2">
      <c r="A13" s="780"/>
      <c r="B13" s="780"/>
      <c r="C13" s="5" t="s">
        <v>112</v>
      </c>
      <c r="D13" s="301" t="s">
        <v>758</v>
      </c>
      <c r="E13" s="38" t="s">
        <v>17</v>
      </c>
      <c r="F13" s="5" t="s">
        <v>112</v>
      </c>
      <c r="G13" s="301" t="s">
        <v>759</v>
      </c>
      <c r="H13" s="38" t="s">
        <v>17</v>
      </c>
      <c r="I13" s="5" t="s">
        <v>112</v>
      </c>
      <c r="J13" s="301" t="s">
        <v>759</v>
      </c>
      <c r="K13" s="38" t="s">
        <v>17</v>
      </c>
      <c r="L13" s="5" t="s">
        <v>112</v>
      </c>
      <c r="M13" s="301" t="s">
        <v>759</v>
      </c>
      <c r="N13" s="38" t="s">
        <v>17</v>
      </c>
      <c r="O13" s="5" t="s">
        <v>235</v>
      </c>
      <c r="P13" s="301" t="s">
        <v>760</v>
      </c>
      <c r="Q13" s="5" t="s">
        <v>113</v>
      </c>
    </row>
    <row r="14" spans="1:17" s="68" customFormat="1" x14ac:dyDescent="0.2">
      <c r="A14" s="65">
        <v>1</v>
      </c>
      <c r="B14" s="65">
        <v>2</v>
      </c>
      <c r="C14" s="65">
        <v>3</v>
      </c>
      <c r="D14" s="65">
        <v>4</v>
      </c>
      <c r="E14" s="65">
        <v>5</v>
      </c>
      <c r="F14" s="65">
        <v>6</v>
      </c>
      <c r="G14" s="65">
        <v>7</v>
      </c>
      <c r="H14" s="65">
        <v>8</v>
      </c>
      <c r="I14" s="65">
        <v>9</v>
      </c>
      <c r="J14" s="65">
        <v>10</v>
      </c>
      <c r="K14" s="65">
        <v>11</v>
      </c>
      <c r="L14" s="65">
        <v>12</v>
      </c>
      <c r="M14" s="65">
        <v>13</v>
      </c>
      <c r="N14" s="65">
        <v>14</v>
      </c>
      <c r="O14" s="65">
        <v>15</v>
      </c>
      <c r="P14" s="65">
        <v>16</v>
      </c>
      <c r="Q14" s="65">
        <v>17</v>
      </c>
    </row>
    <row r="15" spans="1:17" ht="12.75" customHeight="1" x14ac:dyDescent="0.2">
      <c r="A15" s="8">
        <v>1</v>
      </c>
      <c r="B15" s="19" t="s">
        <v>830</v>
      </c>
      <c r="C15" s="330">
        <v>143.66905989616561</v>
      </c>
      <c r="D15" s="330">
        <v>15.834274222305098</v>
      </c>
      <c r="E15" s="330">
        <f>C15+D15</f>
        <v>159.50333411847072</v>
      </c>
      <c r="F15" s="19">
        <v>1.25</v>
      </c>
      <c r="G15" s="330">
        <v>0</v>
      </c>
      <c r="H15" s="330">
        <f>F15+G15</f>
        <v>1.25</v>
      </c>
      <c r="I15" s="376">
        <v>142.41905989616561</v>
      </c>
      <c r="J15" s="376">
        <v>15.83</v>
      </c>
      <c r="K15" s="330">
        <f>I15+J15</f>
        <v>158.24905989616562</v>
      </c>
      <c r="L15" s="330">
        <v>133.52460630725298</v>
      </c>
      <c r="M15" s="330">
        <v>15.83</v>
      </c>
      <c r="N15" s="330">
        <f>L15+M15</f>
        <v>149.35460630725299</v>
      </c>
      <c r="O15" s="330">
        <f>F15+I15-L15</f>
        <v>10.144453588912626</v>
      </c>
      <c r="P15" s="330">
        <f>G15+J15-M15</f>
        <v>0</v>
      </c>
      <c r="Q15" s="330">
        <f>O15+P15</f>
        <v>10.144453588912626</v>
      </c>
    </row>
    <row r="16" spans="1:17" ht="12.75" customHeight="1" x14ac:dyDescent="0.2">
      <c r="A16" s="8">
        <v>2</v>
      </c>
      <c r="B16" s="19" t="s">
        <v>831</v>
      </c>
      <c r="C16" s="330">
        <v>381.27800575113105</v>
      </c>
      <c r="D16" s="330">
        <v>42.021994870435982</v>
      </c>
      <c r="E16" s="330">
        <f t="shared" ref="E16:E26" si="0">C16+D16</f>
        <v>423.30000062156705</v>
      </c>
      <c r="F16" s="19">
        <v>3.47</v>
      </c>
      <c r="G16" s="330">
        <v>0</v>
      </c>
      <c r="H16" s="330">
        <f t="shared" ref="H16:H26" si="1">F16+G16</f>
        <v>3.47</v>
      </c>
      <c r="I16" s="376">
        <v>356.84800575113104</v>
      </c>
      <c r="J16" s="376">
        <v>42.02</v>
      </c>
      <c r="K16" s="330">
        <f t="shared" ref="K16:K26" si="2">I16+J16</f>
        <v>398.86800575113102</v>
      </c>
      <c r="L16" s="330">
        <v>300.29162893791101</v>
      </c>
      <c r="M16" s="330">
        <v>42.02</v>
      </c>
      <c r="N16" s="330">
        <f t="shared" ref="N16:N26" si="3">L16+M16</f>
        <v>342.311628937911</v>
      </c>
      <c r="O16" s="330">
        <f t="shared" ref="O16:O26" si="4">F16+I16-L16</f>
        <v>60.026376813220054</v>
      </c>
      <c r="P16" s="330">
        <f t="shared" ref="P16:P26" si="5">G16+J16-M16</f>
        <v>0</v>
      </c>
      <c r="Q16" s="330">
        <f t="shared" ref="Q16:Q26" si="6">O16+P16</f>
        <v>60.026376813220054</v>
      </c>
    </row>
    <row r="17" spans="1:17" ht="12.75" customHeight="1" x14ac:dyDescent="0.2">
      <c r="A17" s="8">
        <v>3</v>
      </c>
      <c r="B17" s="19" t="s">
        <v>832</v>
      </c>
      <c r="C17" s="330">
        <v>128.05892455811488</v>
      </c>
      <c r="D17" s="330">
        <v>14.113826105162607</v>
      </c>
      <c r="E17" s="330">
        <f t="shared" si="0"/>
        <v>142.1727506632775</v>
      </c>
      <c r="F17" s="19">
        <v>1.36</v>
      </c>
      <c r="G17" s="330">
        <v>0</v>
      </c>
      <c r="H17" s="330">
        <f t="shared" si="1"/>
        <v>1.36</v>
      </c>
      <c r="I17" s="376">
        <v>131.928924558115</v>
      </c>
      <c r="J17" s="376">
        <v>14.11</v>
      </c>
      <c r="K17" s="330">
        <f t="shared" si="2"/>
        <v>146.03892455811501</v>
      </c>
      <c r="L17" s="330">
        <v>129.06699416386002</v>
      </c>
      <c r="M17" s="330">
        <v>14.11</v>
      </c>
      <c r="N17" s="330">
        <f t="shared" si="3"/>
        <v>143.17699416386</v>
      </c>
      <c r="O17" s="330">
        <f t="shared" si="4"/>
        <v>4.2219303942549971</v>
      </c>
      <c r="P17" s="330">
        <f>G17+J17-M17</f>
        <v>0</v>
      </c>
      <c r="Q17" s="330">
        <f t="shared" si="6"/>
        <v>4.2219303942549971</v>
      </c>
    </row>
    <row r="18" spans="1:17" ht="12.75" customHeight="1" x14ac:dyDescent="0.2">
      <c r="A18" s="8">
        <v>4</v>
      </c>
      <c r="B18" s="19" t="s">
        <v>833</v>
      </c>
      <c r="C18" s="330">
        <v>361.7338282315763</v>
      </c>
      <c r="D18" s="330">
        <v>39.867962077866004</v>
      </c>
      <c r="E18" s="330">
        <f t="shared" si="0"/>
        <v>401.60179030944232</v>
      </c>
      <c r="F18" s="19">
        <v>2.54</v>
      </c>
      <c r="G18" s="330">
        <v>0</v>
      </c>
      <c r="H18" s="330">
        <f t="shared" si="1"/>
        <v>2.54</v>
      </c>
      <c r="I18" s="376">
        <v>359.19382823157628</v>
      </c>
      <c r="J18" s="376">
        <v>39.869999999999997</v>
      </c>
      <c r="K18" s="330">
        <f t="shared" si="2"/>
        <v>399.06382823157628</v>
      </c>
      <c r="L18" s="330">
        <v>339.375695602581</v>
      </c>
      <c r="M18" s="330">
        <v>39.869999999999997</v>
      </c>
      <c r="N18" s="330">
        <f t="shared" si="3"/>
        <v>379.24569560258101</v>
      </c>
      <c r="O18" s="330">
        <f t="shared" si="4"/>
        <v>22.358132628995293</v>
      </c>
      <c r="P18" s="330">
        <f t="shared" si="5"/>
        <v>0</v>
      </c>
      <c r="Q18" s="330">
        <f t="shared" si="6"/>
        <v>22.358132628995293</v>
      </c>
    </row>
    <row r="19" spans="1:17" ht="12.75" customHeight="1" x14ac:dyDescent="0.2">
      <c r="A19" s="8">
        <v>5</v>
      </c>
      <c r="B19" s="19" t="s">
        <v>834</v>
      </c>
      <c r="C19" s="330">
        <v>30.797158587930475</v>
      </c>
      <c r="D19" s="330">
        <v>3.3942635575227609</v>
      </c>
      <c r="E19" s="330">
        <f t="shared" si="0"/>
        <v>34.191422145453238</v>
      </c>
      <c r="F19" s="19">
        <v>0.53</v>
      </c>
      <c r="G19" s="330">
        <v>0</v>
      </c>
      <c r="H19" s="330">
        <f t="shared" si="1"/>
        <v>0.53</v>
      </c>
      <c r="I19" s="376">
        <v>40.717158587930498</v>
      </c>
      <c r="J19" s="376">
        <v>3.39</v>
      </c>
      <c r="K19" s="330">
        <f t="shared" si="2"/>
        <v>44.107158587930499</v>
      </c>
      <c r="L19" s="330">
        <v>29.146118701995</v>
      </c>
      <c r="M19" s="330">
        <v>3.39</v>
      </c>
      <c r="N19" s="330">
        <f t="shared" si="3"/>
        <v>32.536118701995001</v>
      </c>
      <c r="O19" s="330">
        <f t="shared" si="4"/>
        <v>12.101039885935499</v>
      </c>
      <c r="P19" s="330">
        <f t="shared" si="5"/>
        <v>0</v>
      </c>
      <c r="Q19" s="330">
        <f t="shared" si="6"/>
        <v>12.101039885935499</v>
      </c>
    </row>
    <row r="20" spans="1:17" ht="12.75" customHeight="1" x14ac:dyDescent="0.2">
      <c r="A20" s="8">
        <v>6</v>
      </c>
      <c r="B20" s="19" t="s">
        <v>835</v>
      </c>
      <c r="C20" s="330">
        <v>214.28376669643646</v>
      </c>
      <c r="D20" s="330">
        <v>23.616970318536765</v>
      </c>
      <c r="E20" s="330">
        <f t="shared" si="0"/>
        <v>237.90073701497323</v>
      </c>
      <c r="F20" s="19">
        <v>2.46</v>
      </c>
      <c r="G20" s="330">
        <v>0</v>
      </c>
      <c r="H20" s="330">
        <f t="shared" si="1"/>
        <v>2.46</v>
      </c>
      <c r="I20" s="376">
        <v>211.82376669643645</v>
      </c>
      <c r="J20" s="376">
        <v>23.62</v>
      </c>
      <c r="K20" s="330">
        <f t="shared" si="2"/>
        <v>235.44376669643646</v>
      </c>
      <c r="L20" s="330">
        <v>193.730380706619</v>
      </c>
      <c r="M20" s="330">
        <v>23.62</v>
      </c>
      <c r="N20" s="330">
        <f t="shared" si="3"/>
        <v>217.35038070661901</v>
      </c>
      <c r="O20" s="330">
        <f t="shared" si="4"/>
        <v>20.553385989817457</v>
      </c>
      <c r="P20" s="330">
        <f t="shared" si="5"/>
        <v>0</v>
      </c>
      <c r="Q20" s="330">
        <f t="shared" si="6"/>
        <v>20.553385989817457</v>
      </c>
    </row>
    <row r="21" spans="1:17" ht="12.75" customHeight="1" x14ac:dyDescent="0.2">
      <c r="A21" s="8">
        <v>7</v>
      </c>
      <c r="B21" s="19" t="s">
        <v>836</v>
      </c>
      <c r="C21" s="330">
        <v>12.81039364823884</v>
      </c>
      <c r="D21" s="330">
        <v>1.4118787028222419</v>
      </c>
      <c r="E21" s="330">
        <f t="shared" si="0"/>
        <v>14.222272351061083</v>
      </c>
      <c r="F21" s="19">
        <v>0.49</v>
      </c>
      <c r="G21" s="330">
        <v>0</v>
      </c>
      <c r="H21" s="330">
        <f t="shared" si="1"/>
        <v>0.49</v>
      </c>
      <c r="I21" s="376">
        <v>17.6003936482388</v>
      </c>
      <c r="J21" s="376">
        <v>1.41</v>
      </c>
      <c r="K21" s="330">
        <f t="shared" si="2"/>
        <v>19.0103936482388</v>
      </c>
      <c r="L21" s="330">
        <v>10.873993072566901</v>
      </c>
      <c r="M21" s="330">
        <v>1.41</v>
      </c>
      <c r="N21" s="330">
        <f t="shared" si="3"/>
        <v>12.283993072566901</v>
      </c>
      <c r="O21" s="330">
        <f t="shared" si="4"/>
        <v>7.2164005756718979</v>
      </c>
      <c r="P21" s="330">
        <f t="shared" si="5"/>
        <v>0</v>
      </c>
      <c r="Q21" s="330">
        <f t="shared" si="6"/>
        <v>7.2164005756718979</v>
      </c>
    </row>
    <row r="22" spans="1:17" ht="12.75" customHeight="1" x14ac:dyDescent="0.2">
      <c r="A22" s="8">
        <v>8</v>
      </c>
      <c r="B22" s="19" t="s">
        <v>837</v>
      </c>
      <c r="C22" s="330">
        <v>385.68917432993436</v>
      </c>
      <c r="D22" s="330">
        <v>42.508165330297466</v>
      </c>
      <c r="E22" s="330">
        <f t="shared" si="0"/>
        <v>428.19733966023182</v>
      </c>
      <c r="F22" s="19">
        <v>1.61</v>
      </c>
      <c r="G22" s="330">
        <v>0</v>
      </c>
      <c r="H22" s="330">
        <f t="shared" si="1"/>
        <v>1.61</v>
      </c>
      <c r="I22" s="376">
        <v>384.07917432993435</v>
      </c>
      <c r="J22" s="376">
        <v>42.51</v>
      </c>
      <c r="K22" s="330">
        <f t="shared" si="2"/>
        <v>426.58917432993434</v>
      </c>
      <c r="L22" s="330">
        <v>346.66299923467096</v>
      </c>
      <c r="M22" s="330">
        <v>42.51</v>
      </c>
      <c r="N22" s="330">
        <f t="shared" si="3"/>
        <v>389.17299923467095</v>
      </c>
      <c r="O22" s="330">
        <f t="shared" si="4"/>
        <v>39.026175095263397</v>
      </c>
      <c r="P22" s="330">
        <f t="shared" si="5"/>
        <v>0</v>
      </c>
      <c r="Q22" s="330">
        <f t="shared" si="6"/>
        <v>39.026175095263397</v>
      </c>
    </row>
    <row r="23" spans="1:17" ht="12.75" customHeight="1" x14ac:dyDescent="0.2">
      <c r="A23" s="8">
        <v>9</v>
      </c>
      <c r="B23" s="19" t="s">
        <v>838</v>
      </c>
      <c r="C23" s="330">
        <v>319.12554071427871</v>
      </c>
      <c r="D23" s="330">
        <v>35.171952309448805</v>
      </c>
      <c r="E23" s="330">
        <f t="shared" si="0"/>
        <v>354.2974930237275</v>
      </c>
      <c r="F23" s="19">
        <v>1.75</v>
      </c>
      <c r="G23" s="330">
        <v>0</v>
      </c>
      <c r="H23" s="330">
        <f t="shared" si="1"/>
        <v>1.75</v>
      </c>
      <c r="I23" s="376">
        <v>317.37554071427871</v>
      </c>
      <c r="J23" s="376">
        <v>35.17</v>
      </c>
      <c r="K23" s="330">
        <f t="shared" si="2"/>
        <v>352.54554071427873</v>
      </c>
      <c r="L23" s="330">
        <v>292.18765544831001</v>
      </c>
      <c r="M23" s="330">
        <v>35.169999999999995</v>
      </c>
      <c r="N23" s="330">
        <f t="shared" si="3"/>
        <v>327.35765544831003</v>
      </c>
      <c r="O23" s="330">
        <f t="shared" si="4"/>
        <v>26.937885265968703</v>
      </c>
      <c r="P23" s="330">
        <f t="shared" si="5"/>
        <v>0</v>
      </c>
      <c r="Q23" s="330">
        <f t="shared" si="6"/>
        <v>26.937885265968703</v>
      </c>
    </row>
    <row r="24" spans="1:17" ht="12.75" customHeight="1" x14ac:dyDescent="0.2">
      <c r="A24" s="8">
        <v>10</v>
      </c>
      <c r="B24" s="19" t="s">
        <v>839</v>
      </c>
      <c r="C24" s="330">
        <v>300.42758737106567</v>
      </c>
      <c r="D24" s="330">
        <v>33.111184870403264</v>
      </c>
      <c r="E24" s="330">
        <f t="shared" si="0"/>
        <v>333.53877224146891</v>
      </c>
      <c r="F24" s="19">
        <v>2.4300000000000002</v>
      </c>
      <c r="G24" s="330">
        <v>0</v>
      </c>
      <c r="H24" s="330">
        <f t="shared" si="1"/>
        <v>2.4300000000000002</v>
      </c>
      <c r="I24" s="376">
        <v>297.99758737106566</v>
      </c>
      <c r="J24" s="376">
        <v>33.11</v>
      </c>
      <c r="K24" s="330">
        <f t="shared" si="2"/>
        <v>331.10758737106568</v>
      </c>
      <c r="L24" s="330">
        <v>273.54861986953802</v>
      </c>
      <c r="M24" s="330">
        <v>33.11</v>
      </c>
      <c r="N24" s="330">
        <f t="shared" si="3"/>
        <v>306.65861986953803</v>
      </c>
      <c r="O24" s="330">
        <f t="shared" si="4"/>
        <v>26.878967501527654</v>
      </c>
      <c r="P24" s="330">
        <f t="shared" si="5"/>
        <v>0</v>
      </c>
      <c r="Q24" s="330">
        <f t="shared" si="6"/>
        <v>26.878967501527654</v>
      </c>
    </row>
    <row r="25" spans="1:17" ht="12.75" customHeight="1" x14ac:dyDescent="0.2">
      <c r="A25" s="8">
        <v>11</v>
      </c>
      <c r="B25" s="19" t="s">
        <v>840</v>
      </c>
      <c r="C25" s="330">
        <v>268.46011875202419</v>
      </c>
      <c r="D25" s="330">
        <v>29.587937313325419</v>
      </c>
      <c r="E25" s="330">
        <f t="shared" si="0"/>
        <v>298.04805606534961</v>
      </c>
      <c r="F25" s="19">
        <v>3.72</v>
      </c>
      <c r="G25" s="330">
        <v>0</v>
      </c>
      <c r="H25" s="330">
        <f t="shared" si="1"/>
        <v>3.72</v>
      </c>
      <c r="I25" s="376">
        <v>264.74011875202416</v>
      </c>
      <c r="J25" s="376">
        <v>29.42</v>
      </c>
      <c r="K25" s="330">
        <f t="shared" si="2"/>
        <v>294.16011875202418</v>
      </c>
      <c r="L25" s="330">
        <v>243.96493497401502</v>
      </c>
      <c r="M25" s="330">
        <v>29.42</v>
      </c>
      <c r="N25" s="330">
        <f t="shared" si="3"/>
        <v>273.38493497401504</v>
      </c>
      <c r="O25" s="330">
        <f t="shared" si="4"/>
        <v>24.495183778009164</v>
      </c>
      <c r="P25" s="330">
        <f t="shared" si="5"/>
        <v>0</v>
      </c>
      <c r="Q25" s="330">
        <f t="shared" si="6"/>
        <v>24.495183778009164</v>
      </c>
    </row>
    <row r="26" spans="1:17" ht="12.75" customHeight="1" x14ac:dyDescent="0.2">
      <c r="A26" s="8">
        <v>12</v>
      </c>
      <c r="B26" s="19" t="s">
        <v>841</v>
      </c>
      <c r="C26" s="330">
        <v>205.50644146310344</v>
      </c>
      <c r="D26" s="330">
        <v>22.6495903218736</v>
      </c>
      <c r="E26" s="330">
        <f t="shared" si="0"/>
        <v>228.15603178497705</v>
      </c>
      <c r="F26" s="19">
        <v>2.11</v>
      </c>
      <c r="G26" s="330">
        <v>0</v>
      </c>
      <c r="H26" s="330">
        <f t="shared" si="1"/>
        <v>2.11</v>
      </c>
      <c r="I26" s="376">
        <v>203.39644146310343</v>
      </c>
      <c r="J26" s="376">
        <v>22.66</v>
      </c>
      <c r="K26" s="330">
        <f t="shared" si="2"/>
        <v>226.05644146310343</v>
      </c>
      <c r="L26" s="330">
        <v>186.60273251707798</v>
      </c>
      <c r="M26" s="330">
        <v>22.66</v>
      </c>
      <c r="N26" s="330">
        <f t="shared" si="3"/>
        <v>209.26273251707798</v>
      </c>
      <c r="O26" s="330">
        <f t="shared" si="4"/>
        <v>18.903708946025461</v>
      </c>
      <c r="P26" s="330">
        <f t="shared" si="5"/>
        <v>0</v>
      </c>
      <c r="Q26" s="330">
        <f t="shared" si="6"/>
        <v>18.903708946025461</v>
      </c>
    </row>
    <row r="27" spans="1:17" s="15" customFormat="1" ht="12.75" customHeight="1" x14ac:dyDescent="0.2">
      <c r="A27" s="29"/>
      <c r="B27" s="29" t="s">
        <v>17</v>
      </c>
      <c r="C27" s="351">
        <f>SUM(C15:C26)</f>
        <v>2751.84</v>
      </c>
      <c r="D27" s="351">
        <f t="shared" ref="D27:Q27" si="7">SUM(D15:D26)</f>
        <v>303.28999999999996</v>
      </c>
      <c r="E27" s="351">
        <f t="shared" si="7"/>
        <v>3055.13</v>
      </c>
      <c r="F27" s="351">
        <f t="shared" si="7"/>
        <v>23.72</v>
      </c>
      <c r="G27" s="351">
        <f t="shared" si="7"/>
        <v>0</v>
      </c>
      <c r="H27" s="351">
        <f t="shared" si="7"/>
        <v>23.72</v>
      </c>
      <c r="I27" s="351">
        <f t="shared" si="7"/>
        <v>2728.12</v>
      </c>
      <c r="J27" s="351">
        <f t="shared" si="7"/>
        <v>303.12000000000006</v>
      </c>
      <c r="K27" s="351">
        <f t="shared" si="7"/>
        <v>3031.24</v>
      </c>
      <c r="L27" s="351">
        <f t="shared" si="7"/>
        <v>2478.9763595363975</v>
      </c>
      <c r="M27" s="351">
        <f t="shared" si="7"/>
        <v>303.12</v>
      </c>
      <c r="N27" s="351">
        <f t="shared" si="7"/>
        <v>2782.0963595363978</v>
      </c>
      <c r="O27" s="351">
        <f t="shared" si="7"/>
        <v>272.86364046360222</v>
      </c>
      <c r="P27" s="351">
        <f t="shared" si="7"/>
        <v>0</v>
      </c>
      <c r="Q27" s="351">
        <f t="shared" si="7"/>
        <v>272.86364046360222</v>
      </c>
    </row>
    <row r="28" spans="1:17" x14ac:dyDescent="0.2">
      <c r="A28" s="12"/>
      <c r="B28" s="30"/>
      <c r="C28" s="270"/>
      <c r="D28" s="270"/>
      <c r="E28" s="646">
        <f>'T7ACC_UPY_Utlsn '!E26</f>
        <v>3414.4100000000003</v>
      </c>
      <c r="F28" s="268"/>
      <c r="G28" s="270"/>
      <c r="H28" s="268"/>
      <c r="I28" s="445"/>
      <c r="J28" s="445"/>
      <c r="K28" s="268"/>
      <c r="L28" s="445"/>
      <c r="M28" s="445"/>
      <c r="N28" s="646">
        <f>'T7ACC_UPY_Utlsn '!N26</f>
        <v>2964.08</v>
      </c>
      <c r="O28" s="445"/>
      <c r="P28" s="268"/>
      <c r="Q28" s="445"/>
    </row>
    <row r="29" spans="1:17" ht="14.25" customHeight="1" x14ac:dyDescent="0.2">
      <c r="A29" s="829" t="s">
        <v>761</v>
      </c>
      <c r="B29" s="829"/>
      <c r="C29" s="829"/>
      <c r="D29" s="829"/>
      <c r="E29" s="829"/>
      <c r="F29" s="829"/>
      <c r="G29" s="829"/>
      <c r="H29" s="829"/>
      <c r="I29" s="829"/>
      <c r="J29" s="829"/>
      <c r="K29" s="829"/>
      <c r="L29" s="829"/>
      <c r="M29" s="829"/>
      <c r="N29" s="829"/>
      <c r="O29" s="829"/>
      <c r="P29" s="829"/>
      <c r="Q29" s="829"/>
    </row>
    <row r="30" spans="1:17" s="540" customFormat="1" ht="14.25" customHeight="1" x14ac:dyDescent="0.2">
      <c r="A30" s="542"/>
      <c r="B30" s="542"/>
      <c r="C30" s="542"/>
      <c r="D30" s="542"/>
      <c r="E30" s="647">
        <f>E27+E28</f>
        <v>6469.5400000000009</v>
      </c>
      <c r="F30" s="542"/>
      <c r="G30" s="542"/>
      <c r="H30" s="542"/>
      <c r="I30" s="542"/>
      <c r="J30" s="542"/>
      <c r="K30" s="542"/>
      <c r="L30" s="542"/>
      <c r="M30" s="542"/>
      <c r="N30" s="647">
        <f>N27+N28</f>
        <v>5746.1763595363973</v>
      </c>
      <c r="O30" s="542"/>
      <c r="P30" s="542"/>
      <c r="Q30" s="542"/>
    </row>
    <row r="31" spans="1:17" s="374" customFormat="1" ht="27.75" customHeight="1" x14ac:dyDescent="0.2">
      <c r="A31" s="375"/>
      <c r="B31" s="375"/>
      <c r="C31" s="437"/>
      <c r="D31" s="437"/>
      <c r="E31" s="437"/>
      <c r="F31" s="437"/>
      <c r="G31" s="437"/>
      <c r="H31" s="437"/>
      <c r="I31" s="437"/>
      <c r="J31" s="437"/>
      <c r="K31" s="437"/>
      <c r="L31" s="437"/>
      <c r="M31" s="437"/>
      <c r="N31" s="437" t="s">
        <v>11</v>
      </c>
      <c r="O31" s="437"/>
      <c r="P31" s="437"/>
      <c r="Q31" s="437"/>
    </row>
    <row r="32" spans="1:17" s="374" customFormat="1" ht="14.25" customHeight="1" x14ac:dyDescent="0.2">
      <c r="A32" s="375"/>
      <c r="B32" s="375"/>
      <c r="C32" s="375"/>
      <c r="D32" s="437"/>
      <c r="E32" s="375"/>
      <c r="F32" s="375"/>
      <c r="G32" s="375"/>
      <c r="H32" s="375"/>
      <c r="I32" s="375"/>
      <c r="J32" s="375"/>
      <c r="K32" s="375"/>
      <c r="L32" s="483" t="s">
        <v>11</v>
      </c>
      <c r="M32" s="375"/>
      <c r="N32" s="437" t="s">
        <v>11</v>
      </c>
      <c r="O32" s="375"/>
      <c r="P32" s="375"/>
      <c r="Q32" s="375"/>
    </row>
    <row r="33" spans="1:17" x14ac:dyDescent="0.2">
      <c r="D33" s="329"/>
      <c r="G33" s="21"/>
      <c r="H33" s="21"/>
      <c r="I33" s="665"/>
      <c r="J33" s="665"/>
      <c r="M33" s="788" t="s">
        <v>828</v>
      </c>
      <c r="N33" s="788"/>
      <c r="O33" s="788"/>
    </row>
    <row r="34" spans="1:17" x14ac:dyDescent="0.2">
      <c r="F34" s="329"/>
      <c r="G34" s="793"/>
      <c r="H34" s="21"/>
      <c r="I34" s="21"/>
      <c r="J34" s="21"/>
      <c r="M34" s="680" t="s">
        <v>824</v>
      </c>
      <c r="N34" s="680"/>
      <c r="O34" s="680"/>
    </row>
    <row r="35" spans="1:17" x14ac:dyDescent="0.2">
      <c r="A35" s="15" t="s">
        <v>12</v>
      </c>
      <c r="C35" s="347"/>
      <c r="D35" s="379"/>
      <c r="E35" s="329"/>
      <c r="G35" s="793"/>
      <c r="H35" s="21"/>
      <c r="I35" s="21"/>
      <c r="J35" s="21"/>
      <c r="M35" s="680" t="s">
        <v>825</v>
      </c>
      <c r="N35" s="680"/>
      <c r="O35" s="680"/>
    </row>
    <row r="36" spans="1:17" x14ac:dyDescent="0.2">
      <c r="C36" s="347"/>
      <c r="D36" s="347"/>
      <c r="G36" s="793"/>
      <c r="H36" s="21"/>
      <c r="I36" s="21"/>
      <c r="J36" s="21"/>
      <c r="M36" s="35" t="s">
        <v>82</v>
      </c>
      <c r="N36" s="35"/>
      <c r="O36" s="35"/>
      <c r="Q36" s="374" t="s">
        <v>11</v>
      </c>
    </row>
  </sheetData>
  <mergeCells count="18">
    <mergeCell ref="I33:J33"/>
    <mergeCell ref="G34:G36"/>
    <mergeCell ref="F12:H12"/>
    <mergeCell ref="A29:Q29"/>
    <mergeCell ref="M33:O33"/>
    <mergeCell ref="M34:O34"/>
    <mergeCell ref="M35:O35"/>
    <mergeCell ref="A12:A13"/>
    <mergeCell ref="B12:B13"/>
    <mergeCell ref="I12:K12"/>
    <mergeCell ref="O12:Q12"/>
    <mergeCell ref="L12:N12"/>
    <mergeCell ref="C12:E12"/>
    <mergeCell ref="P2:Q2"/>
    <mergeCell ref="A3:Q3"/>
    <mergeCell ref="A4:Q4"/>
    <mergeCell ref="N11:Q11"/>
    <mergeCell ref="A7:Q7"/>
  </mergeCells>
  <phoneticPr fontId="0" type="noConversion"/>
  <printOptions horizontalCentered="1"/>
  <pageMargins left="0.70866141732283472" right="0.70866141732283472" top="0.23622047244094491" bottom="0" header="0.31496062992125984" footer="0.31496062992125984"/>
  <pageSetup paperSize="9" scale="82"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A5" zoomScale="80" zoomScaleSheetLayoutView="80" workbookViewId="0">
      <selection activeCell="C32" sqref="C32"/>
    </sheetView>
  </sheetViews>
  <sheetFormatPr defaultColWidth="9.140625" defaultRowHeight="12.75" x14ac:dyDescent="0.2"/>
  <cols>
    <col min="1" max="1" width="7.42578125" style="16" customWidth="1"/>
    <col min="2" max="2" width="12.85546875" style="16" customWidth="1"/>
    <col min="3" max="3" width="8.7109375" style="16" customWidth="1"/>
    <col min="4" max="4" width="10.140625" style="16" customWidth="1"/>
    <col min="5" max="5" width="10" style="16" customWidth="1"/>
    <col min="6" max="7" width="7.28515625" style="16" customWidth="1"/>
    <col min="8" max="8" width="8.140625" style="16" customWidth="1"/>
    <col min="9" max="9" width="8.42578125" style="16" customWidth="1"/>
    <col min="10" max="10" width="7.85546875" style="16" customWidth="1"/>
    <col min="11" max="11" width="8.42578125" style="16" customWidth="1"/>
    <col min="12" max="12" width="8.7109375" style="16" customWidth="1"/>
    <col min="13" max="13" width="7.85546875" style="16" customWidth="1"/>
    <col min="14" max="14" width="9.42578125" style="16" customWidth="1"/>
    <col min="15" max="15" width="9" style="16" customWidth="1"/>
    <col min="16" max="16" width="9.5703125" style="16" customWidth="1"/>
    <col min="17" max="17" width="9.7109375" style="16" customWidth="1"/>
    <col min="18" max="16384" width="9.140625" style="16"/>
  </cols>
  <sheetData>
    <row r="1" spans="1:17" s="540" customFormat="1" ht="30" customHeight="1" x14ac:dyDescent="0.2"/>
    <row r="2" spans="1:17" customFormat="1" ht="15" x14ac:dyDescent="0.2">
      <c r="H2" s="35"/>
      <c r="I2" s="35"/>
      <c r="J2" s="35"/>
      <c r="K2" s="35"/>
      <c r="L2" s="35"/>
      <c r="M2" s="35"/>
      <c r="N2" s="35"/>
      <c r="O2" s="35"/>
      <c r="P2" s="776" t="s">
        <v>89</v>
      </c>
      <c r="Q2" s="776"/>
    </row>
    <row r="3" spans="1:17" customFormat="1" ht="15" x14ac:dyDescent="0.2">
      <c r="A3" s="782" t="s">
        <v>0</v>
      </c>
      <c r="B3" s="782"/>
      <c r="C3" s="782"/>
      <c r="D3" s="782"/>
      <c r="E3" s="782"/>
      <c r="F3" s="782"/>
      <c r="G3" s="782"/>
      <c r="H3" s="782"/>
      <c r="I3" s="782"/>
      <c r="J3" s="782"/>
      <c r="K3" s="782"/>
      <c r="L3" s="782"/>
      <c r="M3" s="782"/>
      <c r="N3" s="782"/>
      <c r="O3" s="782"/>
      <c r="P3" s="782"/>
      <c r="Q3" s="782"/>
    </row>
    <row r="4" spans="1:17" customFormat="1" ht="20.25" x14ac:dyDescent="0.3">
      <c r="A4" s="687" t="s">
        <v>655</v>
      </c>
      <c r="B4" s="687"/>
      <c r="C4" s="687"/>
      <c r="D4" s="687"/>
      <c r="E4" s="687"/>
      <c r="F4" s="687"/>
      <c r="G4" s="687"/>
      <c r="H4" s="687"/>
      <c r="I4" s="687"/>
      <c r="J4" s="687"/>
      <c r="K4" s="687"/>
      <c r="L4" s="687"/>
      <c r="M4" s="687"/>
      <c r="N4" s="687"/>
      <c r="O4" s="687"/>
      <c r="P4" s="687"/>
      <c r="Q4" s="687"/>
    </row>
    <row r="5" spans="1:17" customFormat="1" ht="10.5" customHeight="1" x14ac:dyDescent="0.2"/>
    <row r="6" spans="1:17" ht="9" customHeight="1" x14ac:dyDescent="0.2">
      <c r="A6" s="24"/>
      <c r="B6" s="24"/>
      <c r="C6" s="24"/>
      <c r="D6" s="24"/>
      <c r="E6" s="23"/>
      <c r="F6" s="23"/>
      <c r="G6" s="23"/>
      <c r="H6" s="23"/>
      <c r="I6" s="23"/>
      <c r="J6" s="23"/>
      <c r="K6" s="23"/>
      <c r="L6" s="23"/>
      <c r="M6" s="23"/>
      <c r="N6" s="24"/>
      <c r="O6" s="24"/>
      <c r="P6" s="23"/>
      <c r="Q6" s="21"/>
    </row>
    <row r="7" spans="1:17" ht="18.600000000000001" customHeight="1" x14ac:dyDescent="0.25">
      <c r="B7" s="111"/>
      <c r="C7" s="111"/>
      <c r="D7" s="688" t="s">
        <v>763</v>
      </c>
      <c r="E7" s="688"/>
      <c r="F7" s="688"/>
      <c r="G7" s="688"/>
      <c r="H7" s="688"/>
      <c r="I7" s="688"/>
      <c r="J7" s="688"/>
      <c r="K7" s="688"/>
      <c r="L7" s="688"/>
      <c r="M7" s="688"/>
      <c r="N7" s="688"/>
      <c r="O7" s="688"/>
    </row>
    <row r="8" spans="1:17" ht="9" customHeight="1" x14ac:dyDescent="0.2"/>
    <row r="9" spans="1:17" x14ac:dyDescent="0.2">
      <c r="A9" s="35" t="s">
        <v>896</v>
      </c>
      <c r="B9" s="35"/>
      <c r="C9" s="431"/>
      <c r="Q9" s="32" t="s">
        <v>21</v>
      </c>
    </row>
    <row r="10" spans="1:17" ht="15.75" x14ac:dyDescent="0.25">
      <c r="A10" s="14"/>
      <c r="N10" s="806" t="s">
        <v>917</v>
      </c>
      <c r="O10" s="806"/>
      <c r="P10" s="806"/>
      <c r="Q10" s="806"/>
    </row>
    <row r="11" spans="1:17" ht="37.15" customHeight="1" x14ac:dyDescent="0.2">
      <c r="A11" s="779" t="s">
        <v>2</v>
      </c>
      <c r="B11" s="779" t="s">
        <v>3</v>
      </c>
      <c r="C11" s="656" t="s">
        <v>681</v>
      </c>
      <c r="D11" s="656"/>
      <c r="E11" s="656"/>
      <c r="F11" s="656" t="s">
        <v>682</v>
      </c>
      <c r="G11" s="656"/>
      <c r="H11" s="656"/>
      <c r="I11" s="732" t="s">
        <v>380</v>
      </c>
      <c r="J11" s="733"/>
      <c r="K11" s="830"/>
      <c r="L11" s="732" t="s">
        <v>90</v>
      </c>
      <c r="M11" s="733"/>
      <c r="N11" s="830"/>
      <c r="O11" s="831" t="s">
        <v>919</v>
      </c>
      <c r="P11" s="832"/>
      <c r="Q11" s="833"/>
    </row>
    <row r="12" spans="1:17" ht="45" customHeight="1" x14ac:dyDescent="0.2">
      <c r="A12" s="780"/>
      <c r="B12" s="780"/>
      <c r="C12" s="5" t="s">
        <v>112</v>
      </c>
      <c r="D12" s="301" t="s">
        <v>758</v>
      </c>
      <c r="E12" s="38" t="s">
        <v>17</v>
      </c>
      <c r="F12" s="5" t="s">
        <v>112</v>
      </c>
      <c r="G12" s="301" t="s">
        <v>759</v>
      </c>
      <c r="H12" s="38" t="s">
        <v>17</v>
      </c>
      <c r="I12" s="5" t="s">
        <v>112</v>
      </c>
      <c r="J12" s="301" t="s">
        <v>759</v>
      </c>
      <c r="K12" s="38" t="s">
        <v>17</v>
      </c>
      <c r="L12" s="5" t="s">
        <v>112</v>
      </c>
      <c r="M12" s="301" t="s">
        <v>759</v>
      </c>
      <c r="N12" s="38" t="s">
        <v>17</v>
      </c>
      <c r="O12" s="5" t="s">
        <v>235</v>
      </c>
      <c r="P12" s="301" t="s">
        <v>760</v>
      </c>
      <c r="Q12" s="5" t="s">
        <v>113</v>
      </c>
    </row>
    <row r="13" spans="1:17" s="68" customFormat="1" x14ac:dyDescent="0.2">
      <c r="A13" s="65">
        <v>1</v>
      </c>
      <c r="B13" s="65">
        <v>2</v>
      </c>
      <c r="C13" s="65">
        <v>3</v>
      </c>
      <c r="D13" s="65">
        <v>4</v>
      </c>
      <c r="E13" s="65">
        <v>5</v>
      </c>
      <c r="F13" s="65">
        <v>6</v>
      </c>
      <c r="G13" s="65">
        <v>7</v>
      </c>
      <c r="H13" s="65">
        <v>8</v>
      </c>
      <c r="I13" s="65">
        <v>9</v>
      </c>
      <c r="J13" s="65">
        <v>10</v>
      </c>
      <c r="K13" s="65">
        <v>11</v>
      </c>
      <c r="L13" s="65">
        <v>12</v>
      </c>
      <c r="M13" s="65">
        <v>13</v>
      </c>
      <c r="N13" s="65">
        <v>14</v>
      </c>
      <c r="O13" s="65">
        <v>15</v>
      </c>
      <c r="P13" s="65">
        <v>16</v>
      </c>
      <c r="Q13" s="65">
        <v>17</v>
      </c>
    </row>
    <row r="14" spans="1:17" x14ac:dyDescent="0.2">
      <c r="A14" s="8">
        <v>1</v>
      </c>
      <c r="B14" s="19" t="s">
        <v>830</v>
      </c>
      <c r="C14" s="330">
        <v>156.73949593303638</v>
      </c>
      <c r="D14" s="330">
        <v>17.478372820330875</v>
      </c>
      <c r="E14" s="330">
        <f>C14+D14</f>
        <v>174.21786875336727</v>
      </c>
      <c r="F14" s="330">
        <v>2.35</v>
      </c>
      <c r="G14" s="330">
        <v>0</v>
      </c>
      <c r="H14" s="330">
        <f>F14+G14</f>
        <v>2.35</v>
      </c>
      <c r="I14" s="330">
        <v>154.38949593303639</v>
      </c>
      <c r="J14" s="330">
        <v>17.15489995860581</v>
      </c>
      <c r="K14" s="330">
        <f>I14+J14</f>
        <v>171.54439589164218</v>
      </c>
      <c r="L14" s="330">
        <v>142.13999999999999</v>
      </c>
      <c r="M14" s="330">
        <v>17.149999999999999</v>
      </c>
      <c r="N14" s="330">
        <f>L14+M14</f>
        <v>159.29</v>
      </c>
      <c r="O14" s="330">
        <f>F14+I14-L14</f>
        <v>14.599495933036394</v>
      </c>
      <c r="P14" s="330">
        <f>G14+J14-M14</f>
        <v>4.8999586058116051E-3</v>
      </c>
      <c r="Q14" s="330">
        <f>O14+P14</f>
        <v>14.604395891642206</v>
      </c>
    </row>
    <row r="15" spans="1:17" x14ac:dyDescent="0.2">
      <c r="A15" s="8">
        <v>2</v>
      </c>
      <c r="B15" s="19" t="s">
        <v>831</v>
      </c>
      <c r="C15" s="330">
        <v>416.15553864820004</v>
      </c>
      <c r="D15" s="330">
        <v>46.406437716543373</v>
      </c>
      <c r="E15" s="330">
        <f t="shared" ref="E15:E25" si="0">C15+D15</f>
        <v>462.56197636474343</v>
      </c>
      <c r="F15" s="330">
        <v>3.45</v>
      </c>
      <c r="G15" s="330">
        <v>0</v>
      </c>
      <c r="H15" s="330">
        <f t="shared" ref="H15:H25" si="1">F15+G15</f>
        <v>3.45</v>
      </c>
      <c r="I15" s="330">
        <v>399.70553864819999</v>
      </c>
      <c r="J15" s="330">
        <v>45.857538332421157</v>
      </c>
      <c r="K15" s="330">
        <f t="shared" ref="K15:K25" si="2">I15+J15</f>
        <v>445.56307698062113</v>
      </c>
      <c r="L15" s="330">
        <v>320.10000000000002</v>
      </c>
      <c r="M15" s="330">
        <v>45.86</v>
      </c>
      <c r="N15" s="330">
        <f t="shared" ref="N15:N25" si="3">L15+M15</f>
        <v>365.96000000000004</v>
      </c>
      <c r="O15" s="330">
        <f t="shared" ref="O15:O25" si="4">F15+I15-L15</f>
        <v>83.055538648199956</v>
      </c>
      <c r="P15" s="330">
        <f t="shared" ref="P15:P25" si="5">G15+J15-M15</f>
        <v>-2.4616675788422526E-3</v>
      </c>
      <c r="Q15" s="330">
        <f t="shared" ref="Q15:Q25" si="6">O15+P15</f>
        <v>83.053076980621114</v>
      </c>
    </row>
    <row r="16" spans="1:17" x14ac:dyDescent="0.2">
      <c r="A16" s="8">
        <v>3</v>
      </c>
      <c r="B16" s="19" t="s">
        <v>832</v>
      </c>
      <c r="C16" s="330">
        <v>155.4747081729106</v>
      </c>
      <c r="D16" s="330">
        <v>17.337333499778804</v>
      </c>
      <c r="E16" s="330">
        <f t="shared" si="0"/>
        <v>172.81204167268939</v>
      </c>
      <c r="F16" s="330">
        <v>2.4700000000000002</v>
      </c>
      <c r="G16" s="330">
        <v>0</v>
      </c>
      <c r="H16" s="330">
        <f t="shared" si="1"/>
        <v>2.4700000000000002</v>
      </c>
      <c r="I16" s="330">
        <v>153.0047081729106</v>
      </c>
      <c r="J16" s="330">
        <v>17.001030063861396</v>
      </c>
      <c r="K16" s="330">
        <f t="shared" si="2"/>
        <v>170.005738236772</v>
      </c>
      <c r="L16" s="330">
        <v>127.54</v>
      </c>
      <c r="M16" s="330">
        <v>17</v>
      </c>
      <c r="N16" s="330">
        <f t="shared" si="3"/>
        <v>144.54000000000002</v>
      </c>
      <c r="O16" s="330">
        <f t="shared" si="4"/>
        <v>27.934708172910589</v>
      </c>
      <c r="P16" s="330">
        <f t="shared" si="5"/>
        <v>1.0300638613962576E-3</v>
      </c>
      <c r="Q16" s="330">
        <f t="shared" si="6"/>
        <v>27.935738236771986</v>
      </c>
    </row>
    <row r="17" spans="1:17" x14ac:dyDescent="0.2">
      <c r="A17" s="8">
        <v>4</v>
      </c>
      <c r="B17" s="19" t="s">
        <v>833</v>
      </c>
      <c r="C17" s="330">
        <v>464.13674239935534</v>
      </c>
      <c r="D17" s="330">
        <v>51.756929387699685</v>
      </c>
      <c r="E17" s="330">
        <f t="shared" si="0"/>
        <v>515.89367178705504</v>
      </c>
      <c r="F17" s="330">
        <v>5.74</v>
      </c>
      <c r="G17" s="330">
        <v>0</v>
      </c>
      <c r="H17" s="330">
        <f t="shared" si="1"/>
        <v>5.74</v>
      </c>
      <c r="I17" s="330">
        <v>458.39674239935533</v>
      </c>
      <c r="J17" s="330">
        <v>50.9344901328164</v>
      </c>
      <c r="K17" s="330">
        <f t="shared" si="2"/>
        <v>509.33123253217173</v>
      </c>
      <c r="L17" s="330">
        <v>380.21999999999997</v>
      </c>
      <c r="M17" s="330">
        <v>50.93</v>
      </c>
      <c r="N17" s="330">
        <f t="shared" si="3"/>
        <v>431.15</v>
      </c>
      <c r="O17" s="330">
        <f t="shared" si="4"/>
        <v>83.916742399355371</v>
      </c>
      <c r="P17" s="330">
        <f t="shared" si="5"/>
        <v>4.4901328164002052E-3</v>
      </c>
      <c r="Q17" s="330">
        <f t="shared" si="6"/>
        <v>83.921232532171771</v>
      </c>
    </row>
    <row r="18" spans="1:17" x14ac:dyDescent="0.2">
      <c r="A18" s="8">
        <v>5</v>
      </c>
      <c r="B18" s="19" t="s">
        <v>834</v>
      </c>
      <c r="C18" s="330">
        <v>32.346274205770399</v>
      </c>
      <c r="D18" s="330">
        <v>3.6070056022040879</v>
      </c>
      <c r="E18" s="330">
        <f t="shared" si="0"/>
        <v>35.953279807974489</v>
      </c>
      <c r="F18" s="330">
        <v>3.54</v>
      </c>
      <c r="G18" s="330">
        <v>0</v>
      </c>
      <c r="H18" s="330">
        <f t="shared" si="1"/>
        <v>3.54</v>
      </c>
      <c r="I18" s="330">
        <v>33.8062742057704</v>
      </c>
      <c r="J18" s="330">
        <v>3.200792574609447</v>
      </c>
      <c r="K18" s="330">
        <f t="shared" si="2"/>
        <v>37.007066780379844</v>
      </c>
      <c r="L18" s="330">
        <v>27.310000000000002</v>
      </c>
      <c r="M18" s="330">
        <v>3.2</v>
      </c>
      <c r="N18" s="330">
        <f t="shared" si="3"/>
        <v>30.51</v>
      </c>
      <c r="O18" s="330">
        <f t="shared" si="4"/>
        <v>10.036274205770397</v>
      </c>
      <c r="P18" s="330">
        <f t="shared" si="5"/>
        <v>7.9257460944681668E-4</v>
      </c>
      <c r="Q18" s="330">
        <f t="shared" si="6"/>
        <v>10.037066780379844</v>
      </c>
    </row>
    <row r="19" spans="1:17" x14ac:dyDescent="0.2">
      <c r="A19" s="8">
        <v>6</v>
      </c>
      <c r="B19" s="19" t="s">
        <v>835</v>
      </c>
      <c r="C19" s="330">
        <v>234.63158469227298</v>
      </c>
      <c r="D19" s="330">
        <v>26.164294380713347</v>
      </c>
      <c r="E19" s="330">
        <f t="shared" si="0"/>
        <v>260.79587907298634</v>
      </c>
      <c r="F19" s="330">
        <v>5.43</v>
      </c>
      <c r="G19" s="330">
        <v>0</v>
      </c>
      <c r="H19" s="330">
        <f t="shared" si="1"/>
        <v>5.43</v>
      </c>
      <c r="I19" s="330">
        <v>229.20158469227297</v>
      </c>
      <c r="J19" s="330">
        <v>25.46760213178792</v>
      </c>
      <c r="K19" s="330">
        <f t="shared" si="2"/>
        <v>254.66918682406089</v>
      </c>
      <c r="L19" s="330">
        <v>211.91</v>
      </c>
      <c r="M19" s="330">
        <v>25.47</v>
      </c>
      <c r="N19" s="330">
        <f t="shared" si="3"/>
        <v>237.38</v>
      </c>
      <c r="O19" s="330">
        <f t="shared" si="4"/>
        <v>22.721584692272984</v>
      </c>
      <c r="P19" s="330">
        <f t="shared" si="5"/>
        <v>-2.3978682120784356E-3</v>
      </c>
      <c r="Q19" s="330">
        <f t="shared" si="6"/>
        <v>22.719186824060905</v>
      </c>
    </row>
    <row r="20" spans="1:17" x14ac:dyDescent="0.2">
      <c r="A20" s="8">
        <v>7</v>
      </c>
      <c r="B20" s="19" t="s">
        <v>836</v>
      </c>
      <c r="C20" s="330">
        <v>10.777606338944299</v>
      </c>
      <c r="D20" s="330">
        <v>1.2018350613001143</v>
      </c>
      <c r="E20" s="330">
        <f t="shared" si="0"/>
        <v>11.979441400244413</v>
      </c>
      <c r="F20" s="330">
        <v>1.32</v>
      </c>
      <c r="G20" s="330">
        <v>0</v>
      </c>
      <c r="H20" s="330">
        <f t="shared" si="1"/>
        <v>1.32</v>
      </c>
      <c r="I20" s="330">
        <v>17.457606338944302</v>
      </c>
      <c r="J20" s="330">
        <v>1.0508764836102327</v>
      </c>
      <c r="K20" s="330">
        <f t="shared" si="2"/>
        <v>18.508482822554534</v>
      </c>
      <c r="L20" s="330">
        <v>9.2900000000000009</v>
      </c>
      <c r="M20" s="330">
        <v>1.05</v>
      </c>
      <c r="N20" s="330">
        <f t="shared" si="3"/>
        <v>10.340000000000002</v>
      </c>
      <c r="O20" s="330">
        <f t="shared" si="4"/>
        <v>9.4876063389443015</v>
      </c>
      <c r="P20" s="330">
        <f t="shared" si="5"/>
        <v>8.7648361023262567E-4</v>
      </c>
      <c r="Q20" s="330">
        <f t="shared" si="6"/>
        <v>9.4884828225545341</v>
      </c>
    </row>
    <row r="21" spans="1:17" x14ac:dyDescent="0.2">
      <c r="A21" s="8">
        <v>8</v>
      </c>
      <c r="B21" s="19" t="s">
        <v>837</v>
      </c>
      <c r="C21" s="330">
        <v>453.83006767322382</v>
      </c>
      <c r="D21" s="330">
        <v>50.607608967030664</v>
      </c>
      <c r="E21" s="330">
        <f t="shared" si="0"/>
        <v>504.43767664025449</v>
      </c>
      <c r="F21" s="330">
        <v>17.07</v>
      </c>
      <c r="G21" s="330">
        <v>0</v>
      </c>
      <c r="H21" s="330">
        <f t="shared" si="1"/>
        <v>17.07</v>
      </c>
      <c r="I21" s="330">
        <v>436.76006767322383</v>
      </c>
      <c r="J21" s="330">
        <v>48.530343476850426</v>
      </c>
      <c r="K21" s="330">
        <f t="shared" si="2"/>
        <v>485.29041115007425</v>
      </c>
      <c r="L21" s="330">
        <v>401.89000000000004</v>
      </c>
      <c r="M21" s="330">
        <v>48.53</v>
      </c>
      <c r="N21" s="330">
        <f t="shared" si="3"/>
        <v>450.42000000000007</v>
      </c>
      <c r="O21" s="330">
        <f t="shared" si="4"/>
        <v>51.94006767322378</v>
      </c>
      <c r="P21" s="330">
        <f t="shared" si="5"/>
        <v>3.4347685042490639E-4</v>
      </c>
      <c r="Q21" s="330">
        <f t="shared" si="6"/>
        <v>51.940411150074205</v>
      </c>
    </row>
    <row r="22" spans="1:17" x14ac:dyDescent="0.2">
      <c r="A22" s="8">
        <v>9</v>
      </c>
      <c r="B22" s="19" t="s">
        <v>838</v>
      </c>
      <c r="C22" s="330">
        <v>339.05730603627637</v>
      </c>
      <c r="D22" s="330">
        <v>37.80904083608187</v>
      </c>
      <c r="E22" s="330">
        <f t="shared" si="0"/>
        <v>376.86634687235824</v>
      </c>
      <c r="F22" s="330">
        <v>4.3899999999999997</v>
      </c>
      <c r="G22" s="330">
        <v>0</v>
      </c>
      <c r="H22" s="330">
        <f t="shared" si="1"/>
        <v>4.3899999999999997</v>
      </c>
      <c r="I22" s="330">
        <v>334.66730603627639</v>
      </c>
      <c r="J22" s="330">
        <v>37.186365042337918</v>
      </c>
      <c r="K22" s="330">
        <f t="shared" si="2"/>
        <v>371.8536710786143</v>
      </c>
      <c r="L22" s="330">
        <v>303.15999999999997</v>
      </c>
      <c r="M22" s="330">
        <v>37.190000000000005</v>
      </c>
      <c r="N22" s="330">
        <f t="shared" si="3"/>
        <v>340.34999999999997</v>
      </c>
      <c r="O22" s="330">
        <f t="shared" si="4"/>
        <v>35.897306036276404</v>
      </c>
      <c r="P22" s="330">
        <f t="shared" si="5"/>
        <v>-3.6349576620864354E-3</v>
      </c>
      <c r="Q22" s="330">
        <f t="shared" si="6"/>
        <v>35.893671078614318</v>
      </c>
    </row>
    <row r="23" spans="1:17" x14ac:dyDescent="0.2">
      <c r="A23" s="8">
        <v>10</v>
      </c>
      <c r="B23" s="19" t="s">
        <v>839</v>
      </c>
      <c r="C23" s="330">
        <v>329.38302519020783</v>
      </c>
      <c r="D23" s="330">
        <v>36.73024007568889</v>
      </c>
      <c r="E23" s="330">
        <f t="shared" si="0"/>
        <v>366.1132652658967</v>
      </c>
      <c r="F23" s="330">
        <v>3.49</v>
      </c>
      <c r="G23" s="330">
        <v>0</v>
      </c>
      <c r="H23" s="330">
        <f t="shared" si="1"/>
        <v>3.49</v>
      </c>
      <c r="I23" s="330">
        <v>325.89302519020782</v>
      </c>
      <c r="J23" s="330">
        <v>36.21141587747826</v>
      </c>
      <c r="K23" s="330">
        <f t="shared" si="2"/>
        <v>362.10444106768608</v>
      </c>
      <c r="L23" s="330">
        <v>285.63</v>
      </c>
      <c r="M23" s="330">
        <v>36.21</v>
      </c>
      <c r="N23" s="330">
        <f t="shared" si="3"/>
        <v>321.83999999999997</v>
      </c>
      <c r="O23" s="330">
        <f t="shared" si="4"/>
        <v>43.753025190207836</v>
      </c>
      <c r="P23" s="330">
        <f t="shared" si="5"/>
        <v>1.4158774782586647E-3</v>
      </c>
      <c r="Q23" s="330">
        <f t="shared" si="6"/>
        <v>43.754441067686095</v>
      </c>
    </row>
    <row r="24" spans="1:17" x14ac:dyDescent="0.2">
      <c r="A24" s="8">
        <v>11</v>
      </c>
      <c r="B24" s="19" t="s">
        <v>840</v>
      </c>
      <c r="C24" s="330">
        <v>256.30789407059916</v>
      </c>
      <c r="D24" s="330">
        <v>28.581468268047285</v>
      </c>
      <c r="E24" s="330">
        <f t="shared" si="0"/>
        <v>284.88936233864644</v>
      </c>
      <c r="F24" s="330">
        <v>1.73</v>
      </c>
      <c r="G24" s="330">
        <v>0</v>
      </c>
      <c r="H24" s="330">
        <f t="shared" si="1"/>
        <v>1.73</v>
      </c>
      <c r="I24" s="330">
        <v>254.57789407059917</v>
      </c>
      <c r="J24" s="330">
        <v>28.287276139225781</v>
      </c>
      <c r="K24" s="330">
        <f t="shared" si="2"/>
        <v>282.86517020982495</v>
      </c>
      <c r="L24" s="330">
        <v>233.01999999999998</v>
      </c>
      <c r="M24" s="330">
        <v>28.29</v>
      </c>
      <c r="N24" s="330">
        <f t="shared" si="3"/>
        <v>261.31</v>
      </c>
      <c r="O24" s="330">
        <f t="shared" si="4"/>
        <v>23.287894070599179</v>
      </c>
      <c r="P24" s="330">
        <f t="shared" si="5"/>
        <v>-2.7238607742177123E-3</v>
      </c>
      <c r="Q24" s="330">
        <f t="shared" si="6"/>
        <v>23.285170209824962</v>
      </c>
    </row>
    <row r="25" spans="1:17" x14ac:dyDescent="0.2">
      <c r="A25" s="8">
        <v>12</v>
      </c>
      <c r="B25" s="19" t="s">
        <v>841</v>
      </c>
      <c r="C25" s="330">
        <v>223.01975663920319</v>
      </c>
      <c r="D25" s="330">
        <v>24.869433384581018</v>
      </c>
      <c r="E25" s="330">
        <f t="shared" si="0"/>
        <v>247.88919002378421</v>
      </c>
      <c r="F25" s="330">
        <v>2.64</v>
      </c>
      <c r="G25" s="330">
        <v>0</v>
      </c>
      <c r="H25" s="330">
        <f t="shared" si="1"/>
        <v>2.64</v>
      </c>
      <c r="I25" s="330">
        <v>220.37975663920321</v>
      </c>
      <c r="J25" s="330">
        <v>24.487369786395238</v>
      </c>
      <c r="K25" s="330">
        <f t="shared" si="2"/>
        <v>244.86712642559846</v>
      </c>
      <c r="L25" s="330">
        <v>186.5</v>
      </c>
      <c r="M25" s="330">
        <v>24.490000000000002</v>
      </c>
      <c r="N25" s="330">
        <f t="shared" si="3"/>
        <v>210.99</v>
      </c>
      <c r="O25" s="330">
        <f t="shared" si="4"/>
        <v>36.519756639203194</v>
      </c>
      <c r="P25" s="330">
        <f t="shared" si="5"/>
        <v>-2.630213604764009E-3</v>
      </c>
      <c r="Q25" s="330">
        <f t="shared" si="6"/>
        <v>36.517126425598434</v>
      </c>
    </row>
    <row r="26" spans="1:17" s="15" customFormat="1" x14ac:dyDescent="0.2">
      <c r="A26" s="29"/>
      <c r="B26" s="29" t="s">
        <v>17</v>
      </c>
      <c r="C26" s="351">
        <f>SUM(C14:C25)</f>
        <v>3071.86</v>
      </c>
      <c r="D26" s="351">
        <f t="shared" ref="D26:Q26" si="7">SUM(D14:D25)</f>
        <v>342.55</v>
      </c>
      <c r="E26" s="351">
        <f t="shared" si="7"/>
        <v>3414.4100000000003</v>
      </c>
      <c r="F26" s="351">
        <f t="shared" si="7"/>
        <v>53.620000000000005</v>
      </c>
      <c r="G26" s="351">
        <f t="shared" si="7"/>
        <v>0</v>
      </c>
      <c r="H26" s="351">
        <f t="shared" si="7"/>
        <v>53.620000000000005</v>
      </c>
      <c r="I26" s="351">
        <f t="shared" si="7"/>
        <v>3018.2400000000007</v>
      </c>
      <c r="J26" s="351">
        <f t="shared" si="7"/>
        <v>335.37</v>
      </c>
      <c r="K26" s="351">
        <f t="shared" si="7"/>
        <v>3353.61</v>
      </c>
      <c r="L26" s="351">
        <f t="shared" si="7"/>
        <v>2628.71</v>
      </c>
      <c r="M26" s="351">
        <f t="shared" si="7"/>
        <v>335.37</v>
      </c>
      <c r="N26" s="351">
        <f t="shared" si="7"/>
        <v>2964.08</v>
      </c>
      <c r="O26" s="351">
        <f t="shared" si="7"/>
        <v>443.15000000000032</v>
      </c>
      <c r="P26" s="351">
        <f t="shared" si="7"/>
        <v>-1.7763568394002505E-14</v>
      </c>
      <c r="Q26" s="351">
        <f t="shared" si="7"/>
        <v>443.15000000000043</v>
      </c>
    </row>
    <row r="27" spans="1:17" x14ac:dyDescent="0.2">
      <c r="A27" s="12"/>
      <c r="B27" s="30"/>
      <c r="C27" s="268"/>
      <c r="D27" s="268"/>
      <c r="E27" s="268"/>
      <c r="F27" s="268"/>
      <c r="G27" s="445"/>
      <c r="H27" s="268"/>
      <c r="I27" s="268"/>
      <c r="J27" s="446"/>
      <c r="K27" s="268"/>
      <c r="L27" s="268"/>
      <c r="M27" s="268"/>
      <c r="N27" s="268"/>
      <c r="O27" s="268"/>
      <c r="P27" s="268"/>
      <c r="Q27" s="268"/>
    </row>
    <row r="28" spans="1:17" ht="14.25" customHeight="1" x14ac:dyDescent="0.2">
      <c r="A28" s="829" t="s">
        <v>764</v>
      </c>
      <c r="B28" s="829"/>
      <c r="C28" s="829"/>
      <c r="D28" s="829"/>
      <c r="E28" s="829"/>
      <c r="F28" s="829"/>
      <c r="G28" s="829"/>
      <c r="H28" s="829"/>
      <c r="I28" s="829"/>
      <c r="J28" s="829"/>
      <c r="K28" s="829"/>
      <c r="L28" s="829"/>
      <c r="M28" s="829"/>
      <c r="N28" s="829"/>
      <c r="O28" s="829"/>
      <c r="P28" s="829"/>
      <c r="Q28" s="829"/>
    </row>
    <row r="29" spans="1:17" ht="12.75" customHeight="1" x14ac:dyDescent="0.2">
      <c r="A29" s="34"/>
      <c r="B29" s="41"/>
      <c r="C29" s="339"/>
      <c r="D29" s="339"/>
      <c r="E29" s="339"/>
      <c r="F29" s="339"/>
      <c r="G29" s="339"/>
      <c r="H29" s="339"/>
      <c r="I29" s="339"/>
      <c r="J29" s="339"/>
      <c r="K29" s="339"/>
      <c r="L29" s="339"/>
      <c r="M29" s="339" t="s">
        <v>11</v>
      </c>
      <c r="N29" s="339" t="s">
        <v>11</v>
      </c>
      <c r="O29" s="339"/>
      <c r="P29" s="339"/>
      <c r="Q29" s="339"/>
    </row>
    <row r="30" spans="1:17" x14ac:dyDescent="0.2">
      <c r="E30" s="21"/>
      <c r="J30" s="329"/>
      <c r="N30" s="329" t="s">
        <v>11</v>
      </c>
    </row>
    <row r="31" spans="1:17" x14ac:dyDescent="0.2">
      <c r="B31" s="337"/>
      <c r="C31" s="337"/>
      <c r="D31" s="337"/>
      <c r="E31" s="337"/>
      <c r="F31" s="337"/>
      <c r="G31" s="337"/>
      <c r="H31" s="337"/>
      <c r="I31" s="337"/>
      <c r="J31" s="337"/>
      <c r="K31" s="337"/>
      <c r="L31" s="337"/>
    </row>
    <row r="32" spans="1:17" x14ac:dyDescent="0.2">
      <c r="B32" s="337"/>
      <c r="C32" s="337"/>
      <c r="D32" s="337"/>
      <c r="E32" s="337"/>
      <c r="F32" s="337"/>
      <c r="G32" s="337"/>
      <c r="H32" s="337"/>
      <c r="I32" s="337"/>
      <c r="J32" s="337"/>
      <c r="K32" s="337"/>
      <c r="L32" s="337"/>
    </row>
    <row r="33" spans="1:16" x14ac:dyDescent="0.2">
      <c r="B33" s="337"/>
      <c r="C33" s="337"/>
      <c r="D33" s="337"/>
      <c r="E33" s="337"/>
      <c r="F33" s="337"/>
      <c r="G33" s="337"/>
      <c r="H33" s="337"/>
      <c r="I33" s="337"/>
      <c r="J33" s="337"/>
      <c r="K33" s="337"/>
      <c r="L33" s="337"/>
      <c r="N33" s="788" t="s">
        <v>828</v>
      </c>
      <c r="O33" s="788"/>
      <c r="P33" s="788"/>
    </row>
    <row r="34" spans="1:16" x14ac:dyDescent="0.2">
      <c r="A34" s="15" t="s">
        <v>12</v>
      </c>
      <c r="C34" s="374"/>
      <c r="D34" s="329"/>
      <c r="F34" s="329"/>
      <c r="N34" s="680" t="s">
        <v>824</v>
      </c>
      <c r="O34" s="680"/>
      <c r="P34" s="680"/>
    </row>
    <row r="35" spans="1:16" x14ac:dyDescent="0.2">
      <c r="C35" s="374"/>
      <c r="F35" s="329"/>
      <c r="N35" s="680" t="s">
        <v>825</v>
      </c>
      <c r="O35" s="680"/>
      <c r="P35" s="680"/>
    </row>
    <row r="36" spans="1:16" x14ac:dyDescent="0.2">
      <c r="C36" s="374"/>
      <c r="D36" s="329"/>
      <c r="E36" s="329"/>
      <c r="F36" s="329"/>
      <c r="N36" s="35" t="s">
        <v>82</v>
      </c>
      <c r="O36" s="35"/>
      <c r="P36" s="35"/>
    </row>
  </sheetData>
  <mergeCells count="16">
    <mergeCell ref="N35:P35"/>
    <mergeCell ref="B11:B12"/>
    <mergeCell ref="C11:E11"/>
    <mergeCell ref="F11:H11"/>
    <mergeCell ref="N33:P33"/>
    <mergeCell ref="N34:P34"/>
    <mergeCell ref="A28:Q28"/>
    <mergeCell ref="I11:K11"/>
    <mergeCell ref="L11:N11"/>
    <mergeCell ref="O11:Q11"/>
    <mergeCell ref="A11:A12"/>
    <mergeCell ref="P2:Q2"/>
    <mergeCell ref="A3:Q3"/>
    <mergeCell ref="A4:Q4"/>
    <mergeCell ref="N10:Q10"/>
    <mergeCell ref="D7:O7"/>
  </mergeCells>
  <phoneticPr fontId="0" type="noConversion"/>
  <printOptions horizontalCentered="1"/>
  <pageMargins left="0.70866141732283472" right="0.70866141732283472" top="0.23622047244094491" bottom="0" header="0.31496062992125984" footer="0.31496062992125984"/>
  <pageSetup paperSize="9" scale="88"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6"/>
  <sheetViews>
    <sheetView view="pageBreakPreview" topLeftCell="A10" zoomScale="90" zoomScaleNormal="90" zoomScaleSheetLayoutView="90" workbookViewId="0">
      <selection activeCell="P28" activeCellId="2" sqref="C28:D28 G28 P28"/>
    </sheetView>
  </sheetViews>
  <sheetFormatPr defaultRowHeight="12.75" x14ac:dyDescent="0.2"/>
  <cols>
    <col min="1" max="1" width="7.28515625" customWidth="1"/>
    <col min="2" max="2" width="13" customWidth="1"/>
    <col min="3" max="3" width="12.85546875" customWidth="1"/>
    <col min="4" max="4" width="11.28515625" customWidth="1"/>
    <col min="5" max="5" width="9.42578125" customWidth="1"/>
    <col min="6" max="6" width="9.5703125" customWidth="1"/>
    <col min="7" max="7" width="8.7109375" customWidth="1"/>
    <col min="8" max="8" width="8.85546875" customWidth="1"/>
    <col min="9" max="9" width="7.42578125" customWidth="1"/>
    <col min="10" max="10" width="7.140625" customWidth="1"/>
    <col min="11" max="11" width="8.7109375" customWidth="1"/>
    <col min="12" max="12" width="8.140625" customWidth="1"/>
    <col min="13" max="13" width="9" customWidth="1"/>
    <col min="14" max="14" width="8.42578125" customWidth="1"/>
    <col min="15" max="16" width="8.7109375" customWidth="1"/>
    <col min="17" max="19" width="9.28515625" bestFit="1" customWidth="1"/>
    <col min="20" max="20" width="11.85546875" customWidth="1"/>
    <col min="21" max="21" width="11.140625" customWidth="1"/>
    <col min="22" max="22" width="11.85546875" customWidth="1"/>
  </cols>
  <sheetData>
    <row r="1" spans="1:22" ht="30" customHeight="1" x14ac:dyDescent="0.2"/>
    <row r="2" spans="1:22" ht="15" x14ac:dyDescent="0.2">
      <c r="Q2" s="834" t="s">
        <v>63</v>
      </c>
      <c r="R2" s="834"/>
      <c r="S2" s="834"/>
    </row>
    <row r="3" spans="1:22" ht="15" x14ac:dyDescent="0.2">
      <c r="A3" s="782" t="s">
        <v>0</v>
      </c>
      <c r="B3" s="782"/>
      <c r="C3" s="782"/>
      <c r="D3" s="782"/>
      <c r="E3" s="782"/>
      <c r="F3" s="782"/>
      <c r="G3" s="782"/>
      <c r="H3" s="782"/>
      <c r="I3" s="782"/>
      <c r="J3" s="782"/>
      <c r="K3" s="782"/>
      <c r="L3" s="782"/>
      <c r="M3" s="782"/>
      <c r="N3" s="782"/>
      <c r="O3" s="782"/>
      <c r="P3" s="782"/>
      <c r="Q3" s="782"/>
    </row>
    <row r="4" spans="1:22" ht="20.25" x14ac:dyDescent="0.3">
      <c r="A4" s="749" t="s">
        <v>655</v>
      </c>
      <c r="B4" s="749"/>
      <c r="C4" s="749"/>
      <c r="D4" s="749"/>
      <c r="E4" s="749"/>
      <c r="F4" s="749"/>
      <c r="G4" s="749"/>
      <c r="H4" s="749"/>
      <c r="I4" s="749"/>
      <c r="J4" s="749"/>
      <c r="K4" s="749"/>
      <c r="L4" s="749"/>
      <c r="M4" s="749"/>
      <c r="N4" s="749"/>
      <c r="O4" s="749"/>
      <c r="P4" s="749"/>
      <c r="Q4" s="43"/>
    </row>
    <row r="5" spans="1:22" ht="15.75" x14ac:dyDescent="0.25">
      <c r="A5" s="835" t="s">
        <v>896</v>
      </c>
      <c r="B5" s="835"/>
      <c r="C5" s="835"/>
      <c r="D5" s="835"/>
      <c r="E5" s="835"/>
      <c r="F5" s="835"/>
      <c r="G5" s="835"/>
      <c r="H5" s="835"/>
      <c r="I5" s="835"/>
      <c r="J5" s="835"/>
      <c r="K5" s="835"/>
      <c r="L5" s="835"/>
      <c r="M5" s="835"/>
      <c r="N5" s="835"/>
      <c r="O5" s="835"/>
      <c r="P5" s="835"/>
      <c r="Q5" s="835"/>
    </row>
    <row r="6" spans="1:22" x14ac:dyDescent="0.2">
      <c r="A6" s="35"/>
      <c r="B6" s="35"/>
      <c r="C6" s="152"/>
      <c r="D6" s="35"/>
      <c r="E6" s="35"/>
      <c r="F6" s="35"/>
      <c r="G6" s="35"/>
      <c r="H6" s="35"/>
      <c r="I6" s="35"/>
      <c r="J6" s="35"/>
      <c r="K6" s="35"/>
      <c r="L6" s="35"/>
      <c r="M6" s="35"/>
      <c r="N6" s="35"/>
      <c r="O6" s="35"/>
      <c r="P6" s="35"/>
      <c r="Q6" s="35"/>
      <c r="U6" s="35"/>
    </row>
    <row r="8" spans="1:22" ht="15.75" x14ac:dyDescent="0.25">
      <c r="A8" s="688" t="s">
        <v>232</v>
      </c>
      <c r="B8" s="688"/>
      <c r="C8" s="688"/>
      <c r="D8" s="688"/>
      <c r="E8" s="688"/>
      <c r="F8" s="688"/>
      <c r="G8" s="688"/>
      <c r="H8" s="688"/>
      <c r="I8" s="688"/>
      <c r="J8" s="688"/>
      <c r="K8" s="688"/>
      <c r="L8" s="688"/>
      <c r="M8" s="688"/>
      <c r="N8" s="688"/>
      <c r="O8" s="688"/>
      <c r="P8" s="688"/>
      <c r="Q8" s="688"/>
      <c r="R8" s="688"/>
      <c r="S8" s="688"/>
    </row>
    <row r="9" spans="1:22" ht="15.75" x14ac:dyDescent="0.25">
      <c r="A9" s="481"/>
      <c r="B9" s="480"/>
      <c r="C9" s="480"/>
      <c r="D9" s="480"/>
      <c r="E9" s="480"/>
      <c r="F9" s="480"/>
      <c r="G9" s="480"/>
      <c r="H9" s="480"/>
      <c r="I9" s="480"/>
      <c r="J9" s="480"/>
      <c r="K9" s="480"/>
      <c r="L9" s="480"/>
      <c r="M9" s="480"/>
      <c r="N9" s="480"/>
      <c r="O9" s="480"/>
      <c r="P9" s="836" t="s">
        <v>226</v>
      </c>
      <c r="Q9" s="836"/>
      <c r="R9" s="836"/>
      <c r="S9" s="836"/>
      <c r="U9" s="480"/>
    </row>
    <row r="10" spans="1:22" x14ac:dyDescent="0.2">
      <c r="P10" s="806" t="s">
        <v>917</v>
      </c>
      <c r="Q10" s="806"/>
      <c r="R10" s="806"/>
      <c r="S10" s="806"/>
    </row>
    <row r="11" spans="1:22" x14ac:dyDescent="0.2">
      <c r="A11" s="837" t="s">
        <v>22</v>
      </c>
      <c r="B11" s="779" t="s">
        <v>205</v>
      </c>
      <c r="C11" s="779" t="s">
        <v>379</v>
      </c>
      <c r="D11" s="779" t="s">
        <v>489</v>
      </c>
      <c r="E11" s="690" t="s">
        <v>683</v>
      </c>
      <c r="F11" s="690"/>
      <c r="G11" s="690"/>
      <c r="H11" s="667" t="s">
        <v>682</v>
      </c>
      <c r="I11" s="698"/>
      <c r="J11" s="668"/>
      <c r="K11" s="732" t="s">
        <v>381</v>
      </c>
      <c r="L11" s="733"/>
      <c r="M11" s="830"/>
      <c r="N11" s="783" t="s">
        <v>157</v>
      </c>
      <c r="O11" s="791"/>
      <c r="P11" s="784"/>
      <c r="Q11" s="656" t="s">
        <v>920</v>
      </c>
      <c r="R11" s="656"/>
      <c r="S11" s="656"/>
      <c r="T11" s="779" t="s">
        <v>254</v>
      </c>
      <c r="U11" s="779" t="s">
        <v>435</v>
      </c>
      <c r="V11" s="656" t="s">
        <v>382</v>
      </c>
    </row>
    <row r="12" spans="1:22" ht="51.75" customHeight="1" x14ac:dyDescent="0.2">
      <c r="A12" s="838"/>
      <c r="B12" s="780"/>
      <c r="C12" s="780"/>
      <c r="D12" s="780"/>
      <c r="E12" s="479" t="s">
        <v>177</v>
      </c>
      <c r="F12" s="479" t="s">
        <v>206</v>
      </c>
      <c r="G12" s="479" t="s">
        <v>17</v>
      </c>
      <c r="H12" s="479" t="s">
        <v>177</v>
      </c>
      <c r="I12" s="479" t="s">
        <v>206</v>
      </c>
      <c r="J12" s="479" t="s">
        <v>17</v>
      </c>
      <c r="K12" s="479" t="s">
        <v>177</v>
      </c>
      <c r="L12" s="479" t="s">
        <v>206</v>
      </c>
      <c r="M12" s="479" t="s">
        <v>17</v>
      </c>
      <c r="N12" s="479" t="s">
        <v>177</v>
      </c>
      <c r="O12" s="479" t="s">
        <v>206</v>
      </c>
      <c r="P12" s="479" t="s">
        <v>17</v>
      </c>
      <c r="Q12" s="479" t="s">
        <v>236</v>
      </c>
      <c r="R12" s="479" t="s">
        <v>217</v>
      </c>
      <c r="S12" s="479" t="s">
        <v>218</v>
      </c>
      <c r="T12" s="780"/>
      <c r="U12" s="780"/>
      <c r="V12" s="656"/>
    </row>
    <row r="13" spans="1:22" x14ac:dyDescent="0.2">
      <c r="A13" s="485">
        <v>1</v>
      </c>
      <c r="B13" s="484">
        <v>2</v>
      </c>
      <c r="C13" s="434">
        <v>3</v>
      </c>
      <c r="D13" s="484">
        <v>4</v>
      </c>
      <c r="E13" s="484">
        <v>5</v>
      </c>
      <c r="F13" s="434">
        <v>6</v>
      </c>
      <c r="G13" s="484">
        <v>7</v>
      </c>
      <c r="H13" s="484">
        <v>8</v>
      </c>
      <c r="I13" s="434">
        <v>9</v>
      </c>
      <c r="J13" s="484">
        <v>10</v>
      </c>
      <c r="K13" s="484">
        <v>11</v>
      </c>
      <c r="L13" s="434">
        <v>12</v>
      </c>
      <c r="M13" s="484">
        <v>13</v>
      </c>
      <c r="N13" s="484">
        <v>14</v>
      </c>
      <c r="O13" s="434">
        <v>15</v>
      </c>
      <c r="P13" s="484">
        <v>16</v>
      </c>
      <c r="Q13" s="484">
        <v>17</v>
      </c>
      <c r="R13" s="434">
        <v>18</v>
      </c>
      <c r="S13" s="484">
        <v>19</v>
      </c>
      <c r="T13" s="484">
        <v>20</v>
      </c>
      <c r="U13" s="434">
        <v>21</v>
      </c>
      <c r="V13" s="549">
        <v>22</v>
      </c>
    </row>
    <row r="14" spans="1:22" ht="15" customHeight="1" x14ac:dyDescent="0.2">
      <c r="A14" s="434">
        <v>1</v>
      </c>
      <c r="B14" s="19" t="s">
        <v>830</v>
      </c>
      <c r="C14" s="344">
        <v>923</v>
      </c>
      <c r="D14" s="9">
        <v>855</v>
      </c>
      <c r="E14" s="327">
        <v>83.07</v>
      </c>
      <c r="F14" s="327">
        <v>45.8598</v>
      </c>
      <c r="G14" s="327">
        <f>E14+F14</f>
        <v>128.9298</v>
      </c>
      <c r="H14" s="330">
        <v>1.23</v>
      </c>
      <c r="I14" s="327">
        <v>0</v>
      </c>
      <c r="J14" s="327">
        <f>H14+I14</f>
        <v>1.23</v>
      </c>
      <c r="K14" s="330">
        <v>83.07</v>
      </c>
      <c r="L14" s="330">
        <v>42.262322219327949</v>
      </c>
      <c r="M14" s="330">
        <f>K14+L14</f>
        <v>125.33232221932795</v>
      </c>
      <c r="N14" s="327">
        <v>77.551647780672056</v>
      </c>
      <c r="O14" s="327">
        <v>42.262322219327949</v>
      </c>
      <c r="P14" s="327">
        <f>N14+O14</f>
        <v>119.81397000000001</v>
      </c>
      <c r="Q14" s="327">
        <f>H14+K14-N14</f>
        <v>6.7483522193279413</v>
      </c>
      <c r="R14" s="327">
        <f>I14+L14-O14</f>
        <v>0</v>
      </c>
      <c r="S14" s="327">
        <f>Q14+R14</f>
        <v>6.7483522193279413</v>
      </c>
      <c r="T14" s="344" t="s">
        <v>878</v>
      </c>
      <c r="U14" s="344">
        <v>855</v>
      </c>
      <c r="V14" s="344">
        <v>855</v>
      </c>
    </row>
    <row r="15" spans="1:22" ht="15" customHeight="1" x14ac:dyDescent="0.2">
      <c r="A15" s="434">
        <v>2</v>
      </c>
      <c r="B15" s="19" t="s">
        <v>831</v>
      </c>
      <c r="C15" s="344">
        <v>1954</v>
      </c>
      <c r="D15" s="9">
        <v>1811</v>
      </c>
      <c r="E15" s="327">
        <v>175.86</v>
      </c>
      <c r="F15" s="327">
        <v>97.089600000000004</v>
      </c>
      <c r="G15" s="327">
        <f t="shared" ref="G15:G25" si="0">E15+F15</f>
        <v>272.94960000000003</v>
      </c>
      <c r="H15" s="330">
        <v>3.21</v>
      </c>
      <c r="I15" s="327">
        <v>0</v>
      </c>
      <c r="J15" s="327">
        <f t="shared" ref="J15:J25" si="1">H15+I15</f>
        <v>3.21</v>
      </c>
      <c r="K15" s="330">
        <v>185.86</v>
      </c>
      <c r="L15" s="330">
        <v>89.473394113050261</v>
      </c>
      <c r="M15" s="330">
        <f t="shared" ref="M15:M25" si="2">K15+L15</f>
        <v>275.3333941130503</v>
      </c>
      <c r="N15" s="327">
        <v>186.05586588694973</v>
      </c>
      <c r="O15" s="327">
        <v>89.473394113050261</v>
      </c>
      <c r="P15" s="327">
        <f t="shared" ref="P15:P25" si="3">N15+O15</f>
        <v>275.52926000000002</v>
      </c>
      <c r="Q15" s="327">
        <f t="shared" ref="Q15:Q25" si="4">H15+K15-N15</f>
        <v>3.0141341130502894</v>
      </c>
      <c r="R15" s="327">
        <f t="shared" ref="R15:R25" si="5">I15+L15-O15</f>
        <v>0</v>
      </c>
      <c r="S15" s="327">
        <f t="shared" ref="S15:S25" si="6">Q15+R15</f>
        <v>3.0141341130502894</v>
      </c>
      <c r="T15" s="344" t="s">
        <v>878</v>
      </c>
      <c r="U15" s="344">
        <v>1811</v>
      </c>
      <c r="V15" s="344">
        <v>1811</v>
      </c>
    </row>
    <row r="16" spans="1:22" ht="15" customHeight="1" x14ac:dyDescent="0.2">
      <c r="A16" s="434">
        <v>3</v>
      </c>
      <c r="B16" s="19" t="s">
        <v>832</v>
      </c>
      <c r="C16" s="344">
        <v>779</v>
      </c>
      <c r="D16" s="9">
        <v>711</v>
      </c>
      <c r="E16" s="327">
        <v>70.11</v>
      </c>
      <c r="F16" s="327">
        <v>38.717700000000001</v>
      </c>
      <c r="G16" s="327">
        <f t="shared" si="0"/>
        <v>108.82769999999999</v>
      </c>
      <c r="H16" s="330">
        <v>1.28</v>
      </c>
      <c r="I16" s="327">
        <v>0</v>
      </c>
      <c r="J16" s="327">
        <f t="shared" si="1"/>
        <v>1.28</v>
      </c>
      <c r="K16" s="330">
        <v>70.11</v>
      </c>
      <c r="L16" s="330">
        <v>35.680485152383426</v>
      </c>
      <c r="M16" s="330">
        <f t="shared" si="2"/>
        <v>105.79048515238343</v>
      </c>
      <c r="N16" s="327">
        <v>65.870604847616576</v>
      </c>
      <c r="O16" s="327">
        <v>35.680485152383426</v>
      </c>
      <c r="P16" s="327">
        <f t="shared" si="3"/>
        <v>101.55109</v>
      </c>
      <c r="Q16" s="327">
        <f t="shared" si="4"/>
        <v>5.5193951523834244</v>
      </c>
      <c r="R16" s="327">
        <f t="shared" si="5"/>
        <v>0</v>
      </c>
      <c r="S16" s="327">
        <f t="shared" si="6"/>
        <v>5.5193951523834244</v>
      </c>
      <c r="T16" s="344" t="s">
        <v>878</v>
      </c>
      <c r="U16" s="344">
        <v>711</v>
      </c>
      <c r="V16" s="344">
        <v>711</v>
      </c>
    </row>
    <row r="17" spans="1:22" ht="15" customHeight="1" x14ac:dyDescent="0.2">
      <c r="A17" s="434">
        <v>4</v>
      </c>
      <c r="B17" s="19" t="s">
        <v>833</v>
      </c>
      <c r="C17" s="344">
        <v>2449</v>
      </c>
      <c r="D17" s="9">
        <v>2264</v>
      </c>
      <c r="E17" s="327">
        <v>220.41</v>
      </c>
      <c r="F17" s="327">
        <v>121.7379</v>
      </c>
      <c r="G17" s="327">
        <f t="shared" si="0"/>
        <v>342.14789999999999</v>
      </c>
      <c r="H17" s="330">
        <v>3.25</v>
      </c>
      <c r="I17" s="327">
        <v>0</v>
      </c>
      <c r="J17" s="327">
        <f t="shared" si="1"/>
        <v>3.25</v>
      </c>
      <c r="K17" s="330">
        <v>220.41</v>
      </c>
      <c r="L17" s="330">
        <v>112.18815511852043</v>
      </c>
      <c r="M17" s="330">
        <f t="shared" si="2"/>
        <v>332.59815511852042</v>
      </c>
      <c r="N17" s="327">
        <v>207.81709488147956</v>
      </c>
      <c r="O17" s="327">
        <v>112.18815511852043</v>
      </c>
      <c r="P17" s="327">
        <f t="shared" si="3"/>
        <v>320.00524999999999</v>
      </c>
      <c r="Q17" s="327">
        <f t="shared" si="4"/>
        <v>15.842905118520434</v>
      </c>
      <c r="R17" s="327">
        <f t="shared" si="5"/>
        <v>0</v>
      </c>
      <c r="S17" s="327">
        <f t="shared" si="6"/>
        <v>15.842905118520434</v>
      </c>
      <c r="T17" s="344" t="s">
        <v>878</v>
      </c>
      <c r="U17" s="344">
        <v>2264</v>
      </c>
      <c r="V17" s="344">
        <v>2264</v>
      </c>
    </row>
    <row r="18" spans="1:22" ht="15" customHeight="1" x14ac:dyDescent="0.2">
      <c r="A18" s="434">
        <v>5</v>
      </c>
      <c r="B18" s="19" t="s">
        <v>834</v>
      </c>
      <c r="C18" s="344">
        <v>236</v>
      </c>
      <c r="D18" s="9">
        <v>217</v>
      </c>
      <c r="E18" s="327">
        <v>21.240000000000002</v>
      </c>
      <c r="F18" s="327">
        <v>11.7066</v>
      </c>
      <c r="G18" s="327">
        <f t="shared" si="0"/>
        <v>32.946600000000004</v>
      </c>
      <c r="H18" s="330">
        <v>2.62</v>
      </c>
      <c r="I18" s="327">
        <v>0</v>
      </c>
      <c r="J18" s="327">
        <f t="shared" si="1"/>
        <v>2.62</v>
      </c>
      <c r="K18" s="330">
        <v>21.240000000000002</v>
      </c>
      <c r="L18" s="330">
        <v>10.788274290179734</v>
      </c>
      <c r="M18" s="330">
        <f t="shared" si="2"/>
        <v>32.028274290179738</v>
      </c>
      <c r="N18" s="327">
        <v>17.920225709820265</v>
      </c>
      <c r="O18" s="327">
        <v>10.788274290179734</v>
      </c>
      <c r="P18" s="327">
        <f t="shared" si="3"/>
        <v>28.708500000000001</v>
      </c>
      <c r="Q18" s="327">
        <f t="shared" si="4"/>
        <v>5.9397742901797379</v>
      </c>
      <c r="R18" s="327">
        <f t="shared" si="5"/>
        <v>0</v>
      </c>
      <c r="S18" s="327">
        <f t="shared" si="6"/>
        <v>5.9397742901797379</v>
      </c>
      <c r="T18" s="344" t="s">
        <v>878</v>
      </c>
      <c r="U18" s="344">
        <v>217</v>
      </c>
      <c r="V18" s="344">
        <v>217</v>
      </c>
    </row>
    <row r="19" spans="1:22" ht="15" customHeight="1" x14ac:dyDescent="0.2">
      <c r="A19" s="434">
        <v>6</v>
      </c>
      <c r="B19" s="19" t="s">
        <v>835</v>
      </c>
      <c r="C19" s="344">
        <v>1234</v>
      </c>
      <c r="D19" s="9">
        <v>1138</v>
      </c>
      <c r="E19" s="327">
        <v>111.06</v>
      </c>
      <c r="F19" s="327">
        <v>61.325400000000002</v>
      </c>
      <c r="G19" s="327">
        <f t="shared" si="0"/>
        <v>172.3854</v>
      </c>
      <c r="H19" s="330">
        <v>2.38</v>
      </c>
      <c r="I19" s="327">
        <v>0</v>
      </c>
      <c r="J19" s="327">
        <f t="shared" si="1"/>
        <v>2.38</v>
      </c>
      <c r="K19" s="330">
        <v>118.06</v>
      </c>
      <c r="L19" s="330">
        <v>56.514721281583746</v>
      </c>
      <c r="M19" s="330">
        <f t="shared" si="2"/>
        <v>174.57472128158375</v>
      </c>
      <c r="N19" s="327">
        <v>118.17951871841626</v>
      </c>
      <c r="O19" s="327">
        <v>56.514721281583746</v>
      </c>
      <c r="P19" s="327">
        <f t="shared" si="3"/>
        <v>174.69424000000001</v>
      </c>
      <c r="Q19" s="327">
        <f t="shared" si="4"/>
        <v>2.2604812815837363</v>
      </c>
      <c r="R19" s="327">
        <f t="shared" si="5"/>
        <v>0</v>
      </c>
      <c r="S19" s="327">
        <f t="shared" si="6"/>
        <v>2.2604812815837363</v>
      </c>
      <c r="T19" s="344" t="s">
        <v>878</v>
      </c>
      <c r="U19" s="344">
        <v>1138</v>
      </c>
      <c r="V19" s="344">
        <v>1138</v>
      </c>
    </row>
    <row r="20" spans="1:22" ht="15" customHeight="1" x14ac:dyDescent="0.2">
      <c r="A20" s="434">
        <v>7</v>
      </c>
      <c r="B20" s="19" t="s">
        <v>836</v>
      </c>
      <c r="C20" s="344">
        <v>212</v>
      </c>
      <c r="D20" s="9">
        <v>196</v>
      </c>
      <c r="E20" s="327">
        <v>19.079999999999998</v>
      </c>
      <c r="F20" s="327">
        <v>10.5252</v>
      </c>
      <c r="G20" s="327">
        <f t="shared" si="0"/>
        <v>29.605199999999996</v>
      </c>
      <c r="H20" s="330">
        <v>1.59</v>
      </c>
      <c r="I20" s="327">
        <v>0</v>
      </c>
      <c r="J20" s="327">
        <f t="shared" si="1"/>
        <v>1.59</v>
      </c>
      <c r="K20" s="330">
        <v>19.079999999999998</v>
      </c>
      <c r="L20" s="330">
        <v>9.6995493618129718</v>
      </c>
      <c r="M20" s="330">
        <f t="shared" si="2"/>
        <v>28.779549361812968</v>
      </c>
      <c r="N20" s="327">
        <v>18.354450638187032</v>
      </c>
      <c r="O20" s="327">
        <v>9.6995493618129718</v>
      </c>
      <c r="P20" s="327">
        <f t="shared" si="3"/>
        <v>28.054000000000002</v>
      </c>
      <c r="Q20" s="327">
        <f t="shared" si="4"/>
        <v>2.3155493618129661</v>
      </c>
      <c r="R20" s="327">
        <f t="shared" si="5"/>
        <v>0</v>
      </c>
      <c r="S20" s="327">
        <f t="shared" si="6"/>
        <v>2.3155493618129661</v>
      </c>
      <c r="T20" s="344" t="s">
        <v>878</v>
      </c>
      <c r="U20" s="344">
        <v>196</v>
      </c>
      <c r="V20" s="344">
        <v>196</v>
      </c>
    </row>
    <row r="21" spans="1:22" ht="15" customHeight="1" x14ac:dyDescent="0.2">
      <c r="A21" s="434">
        <v>8</v>
      </c>
      <c r="B21" s="19" t="s">
        <v>837</v>
      </c>
      <c r="C21" s="344">
        <v>2676</v>
      </c>
      <c r="D21" s="9">
        <v>2477</v>
      </c>
      <c r="E21" s="327">
        <v>240.83999999999997</v>
      </c>
      <c r="F21" s="327">
        <v>133.01490000000001</v>
      </c>
      <c r="G21" s="327">
        <f t="shared" si="0"/>
        <v>373.85489999999999</v>
      </c>
      <c r="H21" s="330">
        <v>3.85</v>
      </c>
      <c r="I21" s="327">
        <v>0</v>
      </c>
      <c r="J21" s="327">
        <f t="shared" si="1"/>
        <v>3.85</v>
      </c>
      <c r="K21" s="330">
        <v>229.81</v>
      </c>
      <c r="L21" s="330">
        <v>122.58052943474863</v>
      </c>
      <c r="M21" s="330">
        <f t="shared" si="2"/>
        <v>352.3905294347486</v>
      </c>
      <c r="N21" s="327">
        <v>220.56167056525138</v>
      </c>
      <c r="O21" s="327">
        <v>122.58052943474863</v>
      </c>
      <c r="P21" s="327">
        <f t="shared" si="3"/>
        <v>343.1422</v>
      </c>
      <c r="Q21" s="327">
        <f t="shared" si="4"/>
        <v>13.098329434748621</v>
      </c>
      <c r="R21" s="327">
        <f t="shared" si="5"/>
        <v>0</v>
      </c>
      <c r="S21" s="327">
        <f t="shared" si="6"/>
        <v>13.098329434748621</v>
      </c>
      <c r="T21" s="344" t="s">
        <v>878</v>
      </c>
      <c r="U21" s="344">
        <v>2477</v>
      </c>
      <c r="V21" s="344">
        <v>2477</v>
      </c>
    </row>
    <row r="22" spans="1:22" ht="15" customHeight="1" x14ac:dyDescent="0.2">
      <c r="A22" s="434">
        <v>9</v>
      </c>
      <c r="B22" s="19" t="s">
        <v>838</v>
      </c>
      <c r="C22" s="344">
        <v>2238</v>
      </c>
      <c r="D22" s="9">
        <v>2079</v>
      </c>
      <c r="E22" s="327">
        <v>201.42000000000002</v>
      </c>
      <c r="F22" s="327">
        <v>111.2127</v>
      </c>
      <c r="G22" s="327">
        <f t="shared" si="0"/>
        <v>312.6327</v>
      </c>
      <c r="H22" s="330">
        <v>3.13</v>
      </c>
      <c r="I22" s="327">
        <v>0</v>
      </c>
      <c r="J22" s="327">
        <f t="shared" si="1"/>
        <v>3.13</v>
      </c>
      <c r="K22" s="330">
        <v>178.77</v>
      </c>
      <c r="L22" s="330">
        <v>102.48860575670747</v>
      </c>
      <c r="M22" s="330">
        <f t="shared" si="2"/>
        <v>281.25860575670748</v>
      </c>
      <c r="N22" s="327">
        <v>159.78139424329254</v>
      </c>
      <c r="O22" s="327">
        <v>102.48860575670747</v>
      </c>
      <c r="P22" s="327">
        <f t="shared" si="3"/>
        <v>262.27</v>
      </c>
      <c r="Q22" s="327">
        <f t="shared" si="4"/>
        <v>22.118605756707467</v>
      </c>
      <c r="R22" s="327">
        <f t="shared" si="5"/>
        <v>0</v>
      </c>
      <c r="S22" s="327">
        <f t="shared" si="6"/>
        <v>22.118605756707467</v>
      </c>
      <c r="T22" s="344" t="s">
        <v>878</v>
      </c>
      <c r="U22" s="344">
        <v>2079</v>
      </c>
      <c r="V22" s="344">
        <v>2079</v>
      </c>
    </row>
    <row r="23" spans="1:22" ht="15" customHeight="1" x14ac:dyDescent="0.2">
      <c r="A23" s="434">
        <v>10</v>
      </c>
      <c r="B23" s="19" t="s">
        <v>839</v>
      </c>
      <c r="C23" s="344">
        <v>1645</v>
      </c>
      <c r="D23" s="9">
        <v>1505</v>
      </c>
      <c r="E23" s="327">
        <v>148.05000000000001</v>
      </c>
      <c r="F23" s="327">
        <v>81.731399999999994</v>
      </c>
      <c r="G23" s="327">
        <f t="shared" si="0"/>
        <v>229.78140000000002</v>
      </c>
      <c r="H23" s="330">
        <v>2.58</v>
      </c>
      <c r="I23" s="327">
        <v>0</v>
      </c>
      <c r="J23" s="327">
        <f t="shared" si="1"/>
        <v>2.58</v>
      </c>
      <c r="K23" s="330">
        <v>140.51000000000002</v>
      </c>
      <c r="L23" s="330">
        <v>75.319970044282343</v>
      </c>
      <c r="M23" s="330">
        <f t="shared" si="2"/>
        <v>215.82997004428236</v>
      </c>
      <c r="N23" s="327">
        <v>134.40555995571765</v>
      </c>
      <c r="O23" s="327">
        <v>75.319970044282343</v>
      </c>
      <c r="P23" s="327">
        <f t="shared" si="3"/>
        <v>209.72552999999999</v>
      </c>
      <c r="Q23" s="327">
        <f t="shared" si="4"/>
        <v>8.6844400442823826</v>
      </c>
      <c r="R23" s="327">
        <f t="shared" si="5"/>
        <v>0</v>
      </c>
      <c r="S23" s="327">
        <f t="shared" si="6"/>
        <v>8.6844400442823826</v>
      </c>
      <c r="T23" s="344" t="s">
        <v>878</v>
      </c>
      <c r="U23" s="344">
        <v>1505</v>
      </c>
      <c r="V23" s="344">
        <v>1505</v>
      </c>
    </row>
    <row r="24" spans="1:22" ht="15" customHeight="1" x14ac:dyDescent="0.2">
      <c r="A24" s="434">
        <v>11</v>
      </c>
      <c r="B24" s="19" t="s">
        <v>840</v>
      </c>
      <c r="C24" s="344">
        <v>1287</v>
      </c>
      <c r="D24" s="9">
        <v>1188</v>
      </c>
      <c r="E24" s="327">
        <v>115.83</v>
      </c>
      <c r="F24" s="327">
        <v>64.010400000000004</v>
      </c>
      <c r="G24" s="327">
        <f t="shared" si="0"/>
        <v>179.84039999999999</v>
      </c>
      <c r="H24" s="330">
        <v>2.58</v>
      </c>
      <c r="I24" s="327">
        <v>0</v>
      </c>
      <c r="J24" s="327">
        <f t="shared" si="1"/>
        <v>2.58</v>
      </c>
      <c r="K24" s="330">
        <v>112.35</v>
      </c>
      <c r="L24" s="330">
        <v>58.989096118780928</v>
      </c>
      <c r="M24" s="330">
        <f t="shared" si="2"/>
        <v>171.33909611878093</v>
      </c>
      <c r="N24" s="327">
        <v>107.0625938812191</v>
      </c>
      <c r="O24" s="327">
        <v>58.989096118780928</v>
      </c>
      <c r="P24" s="327">
        <f t="shared" si="3"/>
        <v>166.05169000000004</v>
      </c>
      <c r="Q24" s="327">
        <f t="shared" si="4"/>
        <v>7.8674061187808917</v>
      </c>
      <c r="R24" s="327">
        <f t="shared" si="5"/>
        <v>0</v>
      </c>
      <c r="S24" s="327">
        <f t="shared" si="6"/>
        <v>7.8674061187808917</v>
      </c>
      <c r="T24" s="344" t="s">
        <v>878</v>
      </c>
      <c r="U24" s="344">
        <v>1188</v>
      </c>
      <c r="V24" s="344">
        <v>1188</v>
      </c>
    </row>
    <row r="25" spans="1:22" ht="15" customHeight="1" x14ac:dyDescent="0.2">
      <c r="A25" s="434">
        <v>12</v>
      </c>
      <c r="B25" s="19" t="s">
        <v>841</v>
      </c>
      <c r="C25" s="344">
        <v>959</v>
      </c>
      <c r="D25" s="9">
        <v>890</v>
      </c>
      <c r="E25" s="327">
        <v>86.31</v>
      </c>
      <c r="F25" s="327">
        <v>47.685600000000001</v>
      </c>
      <c r="G25" s="327">
        <f t="shared" si="0"/>
        <v>133.9956</v>
      </c>
      <c r="H25" s="330">
        <v>1.28</v>
      </c>
      <c r="I25" s="327">
        <v>0</v>
      </c>
      <c r="J25" s="327">
        <f t="shared" si="1"/>
        <v>1.28</v>
      </c>
      <c r="K25" s="330">
        <v>85.03</v>
      </c>
      <c r="L25" s="330">
        <v>43.94489710862203</v>
      </c>
      <c r="M25" s="330">
        <f t="shared" si="2"/>
        <v>128.97489710862203</v>
      </c>
      <c r="N25" s="327">
        <v>74.720642891377963</v>
      </c>
      <c r="O25" s="327">
        <v>43.94489710862203</v>
      </c>
      <c r="P25" s="327">
        <f t="shared" si="3"/>
        <v>118.66553999999999</v>
      </c>
      <c r="Q25" s="327">
        <f t="shared" si="4"/>
        <v>11.589357108622039</v>
      </c>
      <c r="R25" s="327">
        <f t="shared" si="5"/>
        <v>0</v>
      </c>
      <c r="S25" s="327">
        <f t="shared" si="6"/>
        <v>11.589357108622039</v>
      </c>
      <c r="T25" s="344" t="s">
        <v>878</v>
      </c>
      <c r="U25" s="344">
        <v>890</v>
      </c>
      <c r="V25" s="344">
        <v>890</v>
      </c>
    </row>
    <row r="26" spans="1:22" ht="15" customHeight="1" x14ac:dyDescent="0.25">
      <c r="A26" s="390"/>
      <c r="B26" s="390" t="s">
        <v>17</v>
      </c>
      <c r="C26" s="400">
        <f>SUM(C14:C25)</f>
        <v>16592</v>
      </c>
      <c r="D26" s="400">
        <f t="shared" ref="D26:V26" si="7">SUM(D14:D25)</f>
        <v>15331</v>
      </c>
      <c r="E26" s="626">
        <f t="shared" si="7"/>
        <v>1493.28</v>
      </c>
      <c r="F26" s="626">
        <f t="shared" si="7"/>
        <v>824.61720000000003</v>
      </c>
      <c r="G26" s="626">
        <f t="shared" si="7"/>
        <v>2317.8971999999999</v>
      </c>
      <c r="H26" s="626">
        <f t="shared" si="7"/>
        <v>28.979999999999997</v>
      </c>
      <c r="I26" s="626">
        <f t="shared" si="7"/>
        <v>0</v>
      </c>
      <c r="J26" s="626">
        <f t="shared" si="7"/>
        <v>28.979999999999997</v>
      </c>
      <c r="K26" s="626">
        <f t="shared" si="7"/>
        <v>1464.3</v>
      </c>
      <c r="L26" s="626">
        <f t="shared" si="7"/>
        <v>759.93</v>
      </c>
      <c r="M26" s="626">
        <f t="shared" si="7"/>
        <v>2224.23</v>
      </c>
      <c r="N26" s="626">
        <f t="shared" si="7"/>
        <v>1388.2812700000002</v>
      </c>
      <c r="O26" s="626">
        <f t="shared" si="7"/>
        <v>759.93</v>
      </c>
      <c r="P26" s="626">
        <f t="shared" si="7"/>
        <v>2148.2112700000002</v>
      </c>
      <c r="Q26" s="626">
        <f t="shared" si="7"/>
        <v>104.99872999999994</v>
      </c>
      <c r="R26" s="626">
        <f t="shared" si="7"/>
        <v>0</v>
      </c>
      <c r="S26" s="626">
        <f t="shared" si="7"/>
        <v>104.99872999999994</v>
      </c>
      <c r="T26" s="344" t="s">
        <v>878</v>
      </c>
      <c r="U26" s="400">
        <f t="shared" si="7"/>
        <v>15331</v>
      </c>
      <c r="V26" s="400">
        <f t="shared" si="7"/>
        <v>15331</v>
      </c>
    </row>
    <row r="27" spans="1:22" x14ac:dyDescent="0.2">
      <c r="C27" s="648">
        <f>'AT-8A_Hon_CCH_UPry'!C26</f>
        <v>6884</v>
      </c>
      <c r="D27" s="648">
        <f>'AT-8A_Hon_CCH_UPry'!D26</f>
        <v>6582</v>
      </c>
      <c r="G27" s="649">
        <f>'AT-8A_Hon_CCH_UPry'!G26</f>
        <v>973.38929999999993</v>
      </c>
      <c r="H27" s="328"/>
      <c r="P27" s="649">
        <f>'AT-8A_Hon_CCH_UPry'!P26</f>
        <v>941.33543000000009</v>
      </c>
      <c r="Q27" s="279"/>
      <c r="R27" s="315"/>
      <c r="S27" s="447"/>
      <c r="U27" s="336" t="s">
        <v>11</v>
      </c>
      <c r="V27" s="336" t="s">
        <v>11</v>
      </c>
    </row>
    <row r="28" spans="1:22" x14ac:dyDescent="0.2">
      <c r="C28" s="644">
        <f>C26+C27</f>
        <v>23476</v>
      </c>
      <c r="D28" s="644">
        <f>D26+D27</f>
        <v>21913</v>
      </c>
      <c r="G28" s="645">
        <f>G26+G27</f>
        <v>3291.2864999999997</v>
      </c>
      <c r="H28" s="328"/>
      <c r="P28" s="645">
        <f>P26+P27</f>
        <v>3089.5467000000003</v>
      </c>
      <c r="Q28" s="279"/>
      <c r="R28" s="315"/>
      <c r="S28" s="447"/>
      <c r="U28" s="336"/>
      <c r="V28" s="336"/>
    </row>
    <row r="29" spans="1:22" x14ac:dyDescent="0.2">
      <c r="C29" s="556"/>
      <c r="H29" s="328"/>
      <c r="Q29" s="279"/>
      <c r="R29" s="315"/>
      <c r="S29" s="447"/>
      <c r="U29" s="336"/>
      <c r="V29" s="336"/>
    </row>
    <row r="30" spans="1:22" x14ac:dyDescent="0.2">
      <c r="F30" s="328"/>
      <c r="G30" s="328"/>
      <c r="H30" s="328"/>
      <c r="K30" s="329" t="s">
        <v>11</v>
      </c>
      <c r="L30" s="329" t="s">
        <v>11</v>
      </c>
      <c r="S30" s="328"/>
    </row>
    <row r="31" spans="1:22" x14ac:dyDescent="0.2">
      <c r="F31" s="328"/>
      <c r="L31" s="482"/>
      <c r="S31" s="328"/>
    </row>
    <row r="33" spans="1:21" ht="12.75" customHeight="1" x14ac:dyDescent="0.2">
      <c r="B33" s="268"/>
      <c r="C33" s="270"/>
      <c r="D33" s="315"/>
      <c r="E33" s="315"/>
      <c r="F33" s="315"/>
      <c r="G33" s="315"/>
      <c r="H33" s="315"/>
      <c r="I33" s="315"/>
      <c r="J33" s="315"/>
      <c r="K33" s="447"/>
      <c r="L33" s="315"/>
      <c r="M33" s="315"/>
      <c r="S33" s="788" t="s">
        <v>828</v>
      </c>
      <c r="T33" s="788"/>
      <c r="U33" s="788"/>
    </row>
    <row r="34" spans="1:21" x14ac:dyDescent="0.2">
      <c r="A34" s="15" t="s">
        <v>12</v>
      </c>
      <c r="B34" s="268"/>
      <c r="C34" s="315"/>
      <c r="D34" s="315"/>
      <c r="E34" s="315"/>
      <c r="F34" s="315"/>
      <c r="G34" s="315"/>
      <c r="H34" s="315"/>
      <c r="I34" s="315"/>
      <c r="J34" s="315"/>
      <c r="K34" s="315"/>
      <c r="L34" s="315"/>
      <c r="M34" s="315"/>
      <c r="S34" s="680" t="s">
        <v>824</v>
      </c>
      <c r="T34" s="680"/>
      <c r="U34" s="680"/>
    </row>
    <row r="35" spans="1:21" x14ac:dyDescent="0.2">
      <c r="B35" s="268"/>
      <c r="C35" s="315"/>
      <c r="D35" s="315"/>
      <c r="E35" s="315"/>
      <c r="F35" s="315"/>
      <c r="G35" s="315"/>
      <c r="H35" s="315"/>
      <c r="I35" s="315"/>
      <c r="J35" s="315"/>
      <c r="K35" s="315"/>
      <c r="L35" s="315"/>
      <c r="M35" s="315"/>
      <c r="O35" s="328"/>
      <c r="P35" s="328"/>
      <c r="S35" s="680" t="s">
        <v>825</v>
      </c>
      <c r="T35" s="680"/>
      <c r="U35" s="680"/>
    </row>
    <row r="36" spans="1:21" x14ac:dyDescent="0.2">
      <c r="B36" s="315"/>
      <c r="C36" s="315"/>
      <c r="D36" s="315"/>
      <c r="E36" s="315"/>
      <c r="F36" s="315"/>
      <c r="G36" s="315"/>
      <c r="H36" s="315"/>
      <c r="I36" s="315"/>
      <c r="J36" s="315"/>
      <c r="K36" s="315"/>
      <c r="L36" s="315"/>
      <c r="M36" s="315"/>
      <c r="S36" s="35" t="s">
        <v>82</v>
      </c>
      <c r="T36" s="35"/>
      <c r="U36" s="35"/>
    </row>
  </sheetData>
  <mergeCells count="22">
    <mergeCell ref="V11:V12"/>
    <mergeCell ref="S33:U33"/>
    <mergeCell ref="S34:U34"/>
    <mergeCell ref="S35:U35"/>
    <mergeCell ref="T11:T12"/>
    <mergeCell ref="U11:U12"/>
    <mergeCell ref="P9:S9"/>
    <mergeCell ref="P10:S10"/>
    <mergeCell ref="A11:A12"/>
    <mergeCell ref="B11:B12"/>
    <mergeCell ref="C11:C12"/>
    <mergeCell ref="D11:D12"/>
    <mergeCell ref="E11:G11"/>
    <mergeCell ref="H11:J11"/>
    <mergeCell ref="K11:M11"/>
    <mergeCell ref="N11:P11"/>
    <mergeCell ref="Q11:S11"/>
    <mergeCell ref="A4:P4"/>
    <mergeCell ref="Q2:S2"/>
    <mergeCell ref="A3:Q3"/>
    <mergeCell ref="A5:Q5"/>
    <mergeCell ref="A8:S8"/>
  </mergeCells>
  <printOptions horizontalCentered="1"/>
  <pageMargins left="0.70866141732283472" right="0.70866141732283472" top="0.23622047244094491" bottom="0" header="0.31496062992125984" footer="0.31496062992125984"/>
  <pageSetup paperSize="9" scale="63"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6"/>
  <sheetViews>
    <sheetView view="pageBreakPreview" topLeftCell="A5" zoomScale="80" zoomScaleNormal="80" zoomScaleSheetLayoutView="80" workbookViewId="0">
      <selection activeCell="P30" sqref="P30"/>
    </sheetView>
  </sheetViews>
  <sheetFormatPr defaultRowHeight="12.75" x14ac:dyDescent="0.2"/>
  <cols>
    <col min="1" max="1" width="6.140625" customWidth="1"/>
    <col min="2" max="2" width="9.85546875" customWidth="1"/>
    <col min="3" max="3" width="10.28515625" customWidth="1"/>
    <col min="4" max="4" width="10.5703125" customWidth="1"/>
    <col min="5" max="5" width="8.85546875" customWidth="1"/>
    <col min="6" max="6" width="8.5703125" customWidth="1"/>
    <col min="7" max="7" width="7.85546875" customWidth="1"/>
    <col min="8" max="8" width="8.28515625" customWidth="1"/>
    <col min="9" max="9" width="7.28515625" customWidth="1"/>
    <col min="10" max="10" width="6.140625" customWidth="1"/>
    <col min="11" max="11" width="8.140625" customWidth="1"/>
    <col min="12" max="12" width="7.85546875" customWidth="1"/>
    <col min="13" max="13" width="7.140625" customWidth="1"/>
    <col min="15" max="15" width="8.85546875" customWidth="1"/>
    <col min="16" max="16" width="8.28515625" customWidth="1"/>
    <col min="20" max="20" width="13.42578125" customWidth="1"/>
    <col min="21" max="21" width="9.85546875" customWidth="1"/>
    <col min="22" max="22" width="11.85546875" customWidth="1"/>
  </cols>
  <sheetData>
    <row r="1" spans="1:22" ht="30" customHeight="1" x14ac:dyDescent="0.2"/>
    <row r="2" spans="1:22" ht="15" x14ac:dyDescent="0.2">
      <c r="Q2" s="834" t="s">
        <v>207</v>
      </c>
      <c r="R2" s="834"/>
      <c r="S2" s="834"/>
    </row>
    <row r="4" spans="1:22" ht="15" x14ac:dyDescent="0.2">
      <c r="A4" s="782" t="s">
        <v>0</v>
      </c>
      <c r="B4" s="782"/>
      <c r="C4" s="782"/>
      <c r="D4" s="782"/>
      <c r="E4" s="782"/>
      <c r="F4" s="782"/>
      <c r="G4" s="782"/>
      <c r="H4" s="782"/>
      <c r="I4" s="782"/>
      <c r="J4" s="782"/>
      <c r="K4" s="782"/>
      <c r="L4" s="782"/>
      <c r="M4" s="782"/>
      <c r="N4" s="782"/>
      <c r="O4" s="782"/>
      <c r="P4" s="782"/>
      <c r="Q4" s="782"/>
    </row>
    <row r="5" spans="1:22" ht="20.25" x14ac:dyDescent="0.3">
      <c r="A5" s="749" t="s">
        <v>655</v>
      </c>
      <c r="B5" s="749"/>
      <c r="C5" s="749"/>
      <c r="D5" s="749"/>
      <c r="E5" s="749"/>
      <c r="F5" s="749"/>
      <c r="G5" s="749"/>
      <c r="H5" s="749"/>
      <c r="I5" s="749"/>
      <c r="J5" s="749"/>
      <c r="K5" s="749"/>
      <c r="L5" s="749"/>
      <c r="M5" s="749"/>
      <c r="N5" s="749"/>
      <c r="O5" s="749"/>
      <c r="P5" s="749"/>
      <c r="Q5" s="43"/>
    </row>
    <row r="6" spans="1:22" ht="15.75" x14ac:dyDescent="0.25">
      <c r="A6" s="835" t="s">
        <v>896</v>
      </c>
      <c r="B6" s="835"/>
      <c r="C6" s="835"/>
      <c r="D6" s="835"/>
      <c r="E6" s="835"/>
      <c r="F6" s="835"/>
      <c r="G6" s="835"/>
      <c r="H6" s="835"/>
      <c r="I6" s="835"/>
      <c r="J6" s="835"/>
      <c r="K6" s="835"/>
      <c r="L6" s="835"/>
      <c r="M6" s="835"/>
      <c r="N6" s="835"/>
      <c r="O6" s="835"/>
      <c r="P6" s="835"/>
      <c r="Q6" s="835"/>
    </row>
    <row r="7" spans="1:22" x14ac:dyDescent="0.2">
      <c r="A7" s="35"/>
      <c r="B7" s="35"/>
      <c r="C7" s="152"/>
      <c r="D7" s="35"/>
      <c r="E7" s="35"/>
      <c r="F7" s="35"/>
      <c r="G7" s="35"/>
      <c r="H7" s="35"/>
      <c r="I7" s="35"/>
      <c r="J7" s="35"/>
      <c r="K7" s="35"/>
      <c r="L7" s="35"/>
      <c r="M7" s="35"/>
      <c r="N7" s="35"/>
      <c r="O7" s="35"/>
      <c r="P7" s="35"/>
      <c r="Q7" s="35"/>
      <c r="U7" s="35"/>
    </row>
    <row r="8" spans="1:22" ht="15.75" x14ac:dyDescent="0.25">
      <c r="A8" s="688" t="s">
        <v>446</v>
      </c>
      <c r="B8" s="688"/>
      <c r="C8" s="688"/>
      <c r="D8" s="688"/>
      <c r="E8" s="688"/>
      <c r="F8" s="688"/>
      <c r="G8" s="688"/>
      <c r="H8" s="688"/>
      <c r="I8" s="688"/>
      <c r="J8" s="688"/>
      <c r="K8" s="688"/>
      <c r="L8" s="688"/>
      <c r="M8" s="688"/>
      <c r="N8" s="688"/>
      <c r="O8" s="688"/>
      <c r="P8" s="688"/>
      <c r="Q8" s="688"/>
      <c r="R8" s="688"/>
      <c r="S8" s="688"/>
    </row>
    <row r="9" spans="1:22" ht="15.75" x14ac:dyDescent="0.25">
      <c r="A9" s="46"/>
      <c r="B9" s="39"/>
      <c r="C9" s="39"/>
      <c r="D9" s="39"/>
      <c r="E9" s="39"/>
      <c r="F9" s="39"/>
      <c r="G9" s="39"/>
      <c r="H9" s="39"/>
      <c r="I9" s="39"/>
      <c r="J9" s="39"/>
      <c r="K9" s="39"/>
      <c r="L9" s="39"/>
      <c r="M9" s="39"/>
      <c r="N9" s="39"/>
      <c r="O9" s="39"/>
      <c r="P9" s="836" t="s">
        <v>226</v>
      </c>
      <c r="Q9" s="836"/>
      <c r="R9" s="836"/>
      <c r="S9" s="836"/>
      <c r="U9" s="39"/>
    </row>
    <row r="10" spans="1:22" x14ac:dyDescent="0.2">
      <c r="P10" s="806" t="s">
        <v>917</v>
      </c>
      <c r="Q10" s="806"/>
      <c r="R10" s="806"/>
      <c r="S10" s="806"/>
    </row>
    <row r="11" spans="1:22" ht="27" customHeight="1" x14ac:dyDescent="0.2">
      <c r="A11" s="837" t="s">
        <v>22</v>
      </c>
      <c r="B11" s="779" t="s">
        <v>205</v>
      </c>
      <c r="C11" s="779" t="s">
        <v>379</v>
      </c>
      <c r="D11" s="779" t="s">
        <v>490</v>
      </c>
      <c r="E11" s="690" t="s">
        <v>683</v>
      </c>
      <c r="F11" s="690"/>
      <c r="G11" s="690"/>
      <c r="H11" s="667" t="s">
        <v>682</v>
      </c>
      <c r="I11" s="698"/>
      <c r="J11" s="668"/>
      <c r="K11" s="732" t="s">
        <v>381</v>
      </c>
      <c r="L11" s="733"/>
      <c r="M11" s="830"/>
      <c r="N11" s="783" t="s">
        <v>157</v>
      </c>
      <c r="O11" s="791"/>
      <c r="P11" s="784"/>
      <c r="Q11" s="656" t="s">
        <v>920</v>
      </c>
      <c r="R11" s="656"/>
      <c r="S11" s="656"/>
      <c r="T11" s="779" t="s">
        <v>254</v>
      </c>
      <c r="U11" s="779" t="s">
        <v>435</v>
      </c>
      <c r="V11" s="779" t="s">
        <v>382</v>
      </c>
    </row>
    <row r="12" spans="1:22" ht="81" customHeight="1" x14ac:dyDescent="0.2">
      <c r="A12" s="838"/>
      <c r="B12" s="780"/>
      <c r="C12" s="780"/>
      <c r="D12" s="780"/>
      <c r="E12" s="479" t="s">
        <v>177</v>
      </c>
      <c r="F12" s="479" t="s">
        <v>206</v>
      </c>
      <c r="G12" s="479" t="s">
        <v>17</v>
      </c>
      <c r="H12" s="479" t="s">
        <v>177</v>
      </c>
      <c r="I12" s="479" t="s">
        <v>206</v>
      </c>
      <c r="J12" s="479" t="s">
        <v>17</v>
      </c>
      <c r="K12" s="479" t="s">
        <v>177</v>
      </c>
      <c r="L12" s="479" t="s">
        <v>206</v>
      </c>
      <c r="M12" s="479" t="s">
        <v>17</v>
      </c>
      <c r="N12" s="479" t="s">
        <v>177</v>
      </c>
      <c r="O12" s="479" t="s">
        <v>206</v>
      </c>
      <c r="P12" s="479" t="s">
        <v>17</v>
      </c>
      <c r="Q12" s="479" t="s">
        <v>236</v>
      </c>
      <c r="R12" s="479" t="s">
        <v>217</v>
      </c>
      <c r="S12" s="479" t="s">
        <v>218</v>
      </c>
      <c r="T12" s="780"/>
      <c r="U12" s="780"/>
      <c r="V12" s="780"/>
    </row>
    <row r="13" spans="1:22" x14ac:dyDescent="0.2">
      <c r="A13" s="485">
        <v>1</v>
      </c>
      <c r="B13" s="484">
        <v>2</v>
      </c>
      <c r="C13" s="434">
        <v>3</v>
      </c>
      <c r="D13" s="485">
        <v>4</v>
      </c>
      <c r="E13" s="484">
        <v>5</v>
      </c>
      <c r="F13" s="434">
        <v>6</v>
      </c>
      <c r="G13" s="485">
        <v>7</v>
      </c>
      <c r="H13" s="484">
        <v>8</v>
      </c>
      <c r="I13" s="434">
        <v>9</v>
      </c>
      <c r="J13" s="485">
        <v>10</v>
      </c>
      <c r="K13" s="484">
        <v>11</v>
      </c>
      <c r="L13" s="434">
        <v>12</v>
      </c>
      <c r="M13" s="485">
        <v>13</v>
      </c>
      <c r="N13" s="484">
        <v>14</v>
      </c>
      <c r="O13" s="434">
        <v>15</v>
      </c>
      <c r="P13" s="485">
        <v>16</v>
      </c>
      <c r="Q13" s="484">
        <v>17</v>
      </c>
      <c r="R13" s="434">
        <v>18</v>
      </c>
      <c r="S13" s="485">
        <v>19</v>
      </c>
      <c r="T13" s="484">
        <v>20</v>
      </c>
      <c r="U13" s="485">
        <v>21</v>
      </c>
      <c r="V13" s="484">
        <v>22</v>
      </c>
    </row>
    <row r="14" spans="1:22" ht="15" customHeight="1" x14ac:dyDescent="0.2">
      <c r="A14" s="434">
        <v>1</v>
      </c>
      <c r="B14" s="19" t="s">
        <v>830</v>
      </c>
      <c r="C14" s="335">
        <v>474</v>
      </c>
      <c r="D14" s="9">
        <v>453</v>
      </c>
      <c r="E14" s="330">
        <v>43.813593522621851</v>
      </c>
      <c r="F14" s="330">
        <v>23.566171891422226</v>
      </c>
      <c r="G14" s="327">
        <f>E14+F14</f>
        <v>67.379765414044073</v>
      </c>
      <c r="H14" s="327">
        <v>0</v>
      </c>
      <c r="I14" s="327">
        <v>0</v>
      </c>
      <c r="J14" s="9">
        <f>H14+I14</f>
        <v>0</v>
      </c>
      <c r="K14" s="327">
        <v>43.40983501075398</v>
      </c>
      <c r="L14" s="327">
        <v>21.717401766237145</v>
      </c>
      <c r="M14" s="327">
        <f>K14+L14</f>
        <v>65.127236776991126</v>
      </c>
      <c r="N14" s="327">
        <v>41.255018233762854</v>
      </c>
      <c r="O14" s="327">
        <v>21.717401766237145</v>
      </c>
      <c r="P14" s="327">
        <f>N14+O14</f>
        <v>62.97242</v>
      </c>
      <c r="Q14" s="327">
        <f>H14+K14-N14</f>
        <v>2.1548167769911259</v>
      </c>
      <c r="R14" s="327">
        <f>I14+L14-O14</f>
        <v>0</v>
      </c>
      <c r="S14" s="327">
        <f>Q14+R14</f>
        <v>2.1548167769911259</v>
      </c>
      <c r="T14" s="344" t="s">
        <v>878</v>
      </c>
      <c r="U14" s="344">
        <v>453</v>
      </c>
      <c r="V14" s="344">
        <v>453</v>
      </c>
    </row>
    <row r="15" spans="1:22" ht="15" customHeight="1" x14ac:dyDescent="0.2">
      <c r="A15" s="434">
        <v>2</v>
      </c>
      <c r="B15" s="19" t="s">
        <v>831</v>
      </c>
      <c r="C15" s="335">
        <v>955</v>
      </c>
      <c r="D15" s="9">
        <v>910</v>
      </c>
      <c r="E15" s="330">
        <v>89.139900159097309</v>
      </c>
      <c r="F15" s="330">
        <v>51.937456620927584</v>
      </c>
      <c r="G15" s="327">
        <f t="shared" ref="G15:G25" si="0">E15+F15</f>
        <v>141.0773567800249</v>
      </c>
      <c r="H15" s="327">
        <v>0</v>
      </c>
      <c r="I15" s="327">
        <v>0</v>
      </c>
      <c r="J15" s="9">
        <f t="shared" ref="J15:J25" si="1">H15+I15</f>
        <v>0</v>
      </c>
      <c r="K15" s="327">
        <f>83.3184429230524+5</f>
        <v>88.318442923052402</v>
      </c>
      <c r="L15" s="327">
        <v>47.862954464986963</v>
      </c>
      <c r="M15" s="327">
        <f t="shared" ref="M15:M25" si="2">K15+L15</f>
        <v>136.18139738803936</v>
      </c>
      <c r="N15" s="327">
        <v>90.920935535013044</v>
      </c>
      <c r="O15" s="327">
        <v>47.862954464986963</v>
      </c>
      <c r="P15" s="327">
        <f t="shared" ref="P15:P25" si="3">N15+O15</f>
        <v>138.78389000000001</v>
      </c>
      <c r="Q15" s="327">
        <f t="shared" ref="Q15:Q25" si="4">H15+K15-N15</f>
        <v>-2.602492611960642</v>
      </c>
      <c r="R15" s="327">
        <f t="shared" ref="R15:R25" si="5">I15+L15-O15</f>
        <v>0</v>
      </c>
      <c r="S15" s="327">
        <f t="shared" ref="S15:S25" si="6">Q15+R15</f>
        <v>-2.602492611960642</v>
      </c>
      <c r="T15" s="344" t="s">
        <v>878</v>
      </c>
      <c r="U15" s="344">
        <v>910</v>
      </c>
      <c r="V15" s="344">
        <v>910</v>
      </c>
    </row>
    <row r="16" spans="1:22" ht="15" customHeight="1" x14ac:dyDescent="0.2">
      <c r="A16" s="434">
        <v>3</v>
      </c>
      <c r="B16" s="19" t="s">
        <v>832</v>
      </c>
      <c r="C16" s="335">
        <v>436</v>
      </c>
      <c r="D16" s="9">
        <v>417</v>
      </c>
      <c r="E16" s="330">
        <v>39.2652862358863</v>
      </c>
      <c r="F16" s="330">
        <v>22.758144658282486</v>
      </c>
      <c r="G16" s="327">
        <f t="shared" si="0"/>
        <v>62.023430894168783</v>
      </c>
      <c r="H16" s="327">
        <v>0</v>
      </c>
      <c r="I16" s="327">
        <v>0</v>
      </c>
      <c r="J16" s="9">
        <f t="shared" si="1"/>
        <v>0</v>
      </c>
      <c r="K16" s="327">
        <v>38.903442062331308</v>
      </c>
      <c r="L16" s="327">
        <v>20.97276440464071</v>
      </c>
      <c r="M16" s="327">
        <f t="shared" si="2"/>
        <v>59.876206466972022</v>
      </c>
      <c r="N16" s="327">
        <v>40.003985595359289</v>
      </c>
      <c r="O16" s="327">
        <v>20.97276440464071</v>
      </c>
      <c r="P16" s="327">
        <f t="shared" si="3"/>
        <v>60.976749999999996</v>
      </c>
      <c r="Q16" s="327">
        <f t="shared" si="4"/>
        <v>-1.1005435330279809</v>
      </c>
      <c r="R16" s="327">
        <f t="shared" si="5"/>
        <v>0</v>
      </c>
      <c r="S16" s="327">
        <f t="shared" si="6"/>
        <v>-1.1005435330279809</v>
      </c>
      <c r="T16" s="344" t="s">
        <v>878</v>
      </c>
      <c r="U16" s="344">
        <v>417</v>
      </c>
      <c r="V16" s="344">
        <v>417</v>
      </c>
    </row>
    <row r="17" spans="1:22" ht="15" customHeight="1" x14ac:dyDescent="0.2">
      <c r="A17" s="434">
        <v>4</v>
      </c>
      <c r="B17" s="19" t="s">
        <v>833</v>
      </c>
      <c r="C17" s="335">
        <v>1007</v>
      </c>
      <c r="D17" s="9">
        <v>949</v>
      </c>
      <c r="E17" s="330">
        <v>90.08441729887879</v>
      </c>
      <c r="F17" s="330">
        <v>53.259742379506477</v>
      </c>
      <c r="G17" s="327">
        <f t="shared" si="0"/>
        <v>143.34415967838527</v>
      </c>
      <c r="H17" s="9">
        <v>1.38</v>
      </c>
      <c r="I17" s="327">
        <v>0</v>
      </c>
      <c r="J17" s="9">
        <f t="shared" si="1"/>
        <v>1.38</v>
      </c>
      <c r="K17" s="327">
        <v>89.254255987132012</v>
      </c>
      <c r="L17" s="327">
        <v>49.081506684716977</v>
      </c>
      <c r="M17" s="327">
        <f t="shared" si="2"/>
        <v>138.33576267184898</v>
      </c>
      <c r="N17" s="327">
        <v>92.799243315283022</v>
      </c>
      <c r="O17" s="327">
        <v>49.081506684716977</v>
      </c>
      <c r="P17" s="327">
        <f t="shared" si="3"/>
        <v>141.88075000000001</v>
      </c>
      <c r="Q17" s="327">
        <f t="shared" si="4"/>
        <v>-2.1649873281510139</v>
      </c>
      <c r="R17" s="327">
        <f t="shared" si="5"/>
        <v>0</v>
      </c>
      <c r="S17" s="327">
        <f t="shared" si="6"/>
        <v>-2.1649873281510139</v>
      </c>
      <c r="T17" s="344" t="s">
        <v>878</v>
      </c>
      <c r="U17" s="344">
        <v>949</v>
      </c>
      <c r="V17" s="344">
        <v>949</v>
      </c>
    </row>
    <row r="18" spans="1:22" ht="15" customHeight="1" x14ac:dyDescent="0.2">
      <c r="A18" s="434">
        <v>5</v>
      </c>
      <c r="B18" s="19" t="s">
        <v>834</v>
      </c>
      <c r="C18" s="335">
        <v>121</v>
      </c>
      <c r="D18" s="9">
        <v>116</v>
      </c>
      <c r="E18" s="330">
        <v>11.244345361764237</v>
      </c>
      <c r="F18" s="330">
        <v>5.9571416689369139</v>
      </c>
      <c r="G18" s="327">
        <f t="shared" si="0"/>
        <v>17.201487030701152</v>
      </c>
      <c r="H18" s="327">
        <v>0</v>
      </c>
      <c r="I18" s="327">
        <v>0</v>
      </c>
      <c r="J18" s="9">
        <f t="shared" si="1"/>
        <v>0</v>
      </c>
      <c r="K18" s="327">
        <v>11.140724549473408</v>
      </c>
      <c r="L18" s="327">
        <v>5.489802908964851</v>
      </c>
      <c r="M18" s="327">
        <f t="shared" si="2"/>
        <v>16.630527458438259</v>
      </c>
      <c r="N18" s="327">
        <v>9.8600270910351497</v>
      </c>
      <c r="O18" s="327">
        <v>5.489802908964851</v>
      </c>
      <c r="P18" s="327">
        <f t="shared" si="3"/>
        <v>15.349830000000001</v>
      </c>
      <c r="Q18" s="327">
        <f t="shared" si="4"/>
        <v>1.280697458438258</v>
      </c>
      <c r="R18" s="327">
        <f t="shared" si="5"/>
        <v>0</v>
      </c>
      <c r="S18" s="327">
        <f t="shared" si="6"/>
        <v>1.280697458438258</v>
      </c>
      <c r="T18" s="344" t="s">
        <v>878</v>
      </c>
      <c r="U18" s="344">
        <v>116</v>
      </c>
      <c r="V18" s="344">
        <v>116</v>
      </c>
    </row>
    <row r="19" spans="1:22" ht="15" customHeight="1" x14ac:dyDescent="0.2">
      <c r="A19" s="434">
        <v>6</v>
      </c>
      <c r="B19" s="19" t="s">
        <v>835</v>
      </c>
      <c r="C19" s="335">
        <v>528</v>
      </c>
      <c r="D19" s="9">
        <v>501</v>
      </c>
      <c r="E19" s="330">
        <v>46.211681076579524</v>
      </c>
      <c r="F19" s="330">
        <v>29.000348235877556</v>
      </c>
      <c r="G19" s="327">
        <f t="shared" si="0"/>
        <v>75.212029312457076</v>
      </c>
      <c r="H19" s="327">
        <v>0</v>
      </c>
      <c r="I19" s="327">
        <v>0</v>
      </c>
      <c r="J19" s="9">
        <f t="shared" si="1"/>
        <v>0</v>
      </c>
      <c r="K19" s="327">
        <v>45.785823298610254</v>
      </c>
      <c r="L19" s="327">
        <v>26.725266067866659</v>
      </c>
      <c r="M19" s="327">
        <f t="shared" si="2"/>
        <v>72.511089366476909</v>
      </c>
      <c r="N19" s="327">
        <v>49.698103932133343</v>
      </c>
      <c r="O19" s="327">
        <v>26.725266067866659</v>
      </c>
      <c r="P19" s="327">
        <f t="shared" si="3"/>
        <v>76.423370000000006</v>
      </c>
      <c r="Q19" s="327">
        <f t="shared" si="4"/>
        <v>-3.9122806335230891</v>
      </c>
      <c r="R19" s="327">
        <f t="shared" si="5"/>
        <v>0</v>
      </c>
      <c r="S19" s="327">
        <f t="shared" si="6"/>
        <v>-3.9122806335230891</v>
      </c>
      <c r="T19" s="344" t="s">
        <v>878</v>
      </c>
      <c r="U19" s="344">
        <v>501</v>
      </c>
      <c r="V19" s="344">
        <v>501</v>
      </c>
    </row>
    <row r="20" spans="1:22" ht="15" customHeight="1" x14ac:dyDescent="0.2">
      <c r="A20" s="434">
        <v>7</v>
      </c>
      <c r="B20" s="147" t="s">
        <v>836</v>
      </c>
      <c r="C20" s="335">
        <v>50</v>
      </c>
      <c r="D20" s="9">
        <v>48</v>
      </c>
      <c r="E20" s="330">
        <v>4.9287847770561815</v>
      </c>
      <c r="F20" s="330">
        <v>2.161604727149891</v>
      </c>
      <c r="G20" s="327">
        <f t="shared" si="0"/>
        <v>7.0903895042060725</v>
      </c>
      <c r="H20" s="327">
        <v>0</v>
      </c>
      <c r="I20" s="327">
        <v>0</v>
      </c>
      <c r="J20" s="9">
        <f t="shared" si="1"/>
        <v>0</v>
      </c>
      <c r="K20" s="327">
        <v>4.8833641975761228</v>
      </c>
      <c r="L20" s="327">
        <v>1.9920264748810883</v>
      </c>
      <c r="M20" s="327">
        <f t="shared" si="2"/>
        <v>6.8753906724572111</v>
      </c>
      <c r="N20" s="327">
        <v>3.8859735251189118</v>
      </c>
      <c r="O20" s="327">
        <v>1.9920264748810883</v>
      </c>
      <c r="P20" s="327">
        <f t="shared" si="3"/>
        <v>5.8780000000000001</v>
      </c>
      <c r="Q20" s="327">
        <f t="shared" si="4"/>
        <v>0.99739067245721102</v>
      </c>
      <c r="R20" s="327">
        <f t="shared" si="5"/>
        <v>0</v>
      </c>
      <c r="S20" s="327">
        <f t="shared" si="6"/>
        <v>0.99739067245721102</v>
      </c>
      <c r="T20" s="344" t="s">
        <v>878</v>
      </c>
      <c r="U20" s="344">
        <v>48</v>
      </c>
      <c r="V20" s="344">
        <v>48</v>
      </c>
    </row>
    <row r="21" spans="1:22" ht="15" customHeight="1" x14ac:dyDescent="0.2">
      <c r="A21" s="434">
        <v>8</v>
      </c>
      <c r="B21" s="19" t="s">
        <v>837</v>
      </c>
      <c r="C21" s="335">
        <v>740</v>
      </c>
      <c r="D21" s="9">
        <v>708</v>
      </c>
      <c r="E21" s="330">
        <v>65.231419547788619</v>
      </c>
      <c r="F21" s="330">
        <v>34.731409472351935</v>
      </c>
      <c r="G21" s="327">
        <f t="shared" si="0"/>
        <v>99.96282902014056</v>
      </c>
      <c r="H21" s="327">
        <v>0</v>
      </c>
      <c r="I21" s="327">
        <v>0</v>
      </c>
      <c r="J21" s="9">
        <f t="shared" si="1"/>
        <v>0</v>
      </c>
      <c r="K21" s="327">
        <f>69.6302878266472-5</f>
        <v>64.630287826647205</v>
      </c>
      <c r="L21" s="327">
        <v>32.006724592096681</v>
      </c>
      <c r="M21" s="327">
        <f t="shared" si="2"/>
        <v>96.637012418743893</v>
      </c>
      <c r="N21" s="327">
        <v>60.790075407903331</v>
      </c>
      <c r="O21" s="327">
        <v>32.006724592096681</v>
      </c>
      <c r="P21" s="327">
        <f t="shared" si="3"/>
        <v>92.796800000000019</v>
      </c>
      <c r="Q21" s="327">
        <f t="shared" si="4"/>
        <v>3.8402124187438744</v>
      </c>
      <c r="R21" s="327">
        <f t="shared" si="5"/>
        <v>0</v>
      </c>
      <c r="S21" s="327">
        <f t="shared" si="6"/>
        <v>3.8402124187438744</v>
      </c>
      <c r="T21" s="344" t="s">
        <v>878</v>
      </c>
      <c r="U21" s="344">
        <v>708</v>
      </c>
      <c r="V21" s="344">
        <v>708</v>
      </c>
    </row>
    <row r="22" spans="1:22" ht="15" customHeight="1" x14ac:dyDescent="0.2">
      <c r="A22" s="434">
        <v>9</v>
      </c>
      <c r="B22" s="19" t="s">
        <v>838</v>
      </c>
      <c r="C22" s="335">
        <v>874</v>
      </c>
      <c r="D22" s="9">
        <v>847</v>
      </c>
      <c r="E22" s="330">
        <v>73.780637105726967</v>
      </c>
      <c r="F22" s="330">
        <v>40.898660425202337</v>
      </c>
      <c r="G22" s="327">
        <f t="shared" si="0"/>
        <v>114.6792975309293</v>
      </c>
      <c r="H22" s="19">
        <v>1.19</v>
      </c>
      <c r="I22" s="327">
        <v>0</v>
      </c>
      <c r="J22" s="9">
        <f t="shared" si="1"/>
        <v>1.19</v>
      </c>
      <c r="K22" s="327">
        <f>80.1007211744512-7</f>
        <v>73.100721174451195</v>
      </c>
      <c r="L22" s="327">
        <v>37.69015367652139</v>
      </c>
      <c r="M22" s="327">
        <f t="shared" si="2"/>
        <v>110.79087485097259</v>
      </c>
      <c r="N22" s="327">
        <v>69.259846323478612</v>
      </c>
      <c r="O22" s="327">
        <v>37.69015367652139</v>
      </c>
      <c r="P22" s="327">
        <f t="shared" si="3"/>
        <v>106.95</v>
      </c>
      <c r="Q22" s="327">
        <f t="shared" si="4"/>
        <v>5.0308748509725802</v>
      </c>
      <c r="R22" s="327">
        <f t="shared" si="5"/>
        <v>0</v>
      </c>
      <c r="S22" s="327">
        <f t="shared" si="6"/>
        <v>5.0308748509725802</v>
      </c>
      <c r="T22" s="344" t="s">
        <v>878</v>
      </c>
      <c r="U22" s="344">
        <v>847</v>
      </c>
      <c r="V22" s="344">
        <v>847</v>
      </c>
    </row>
    <row r="23" spans="1:22" ht="15" customHeight="1" x14ac:dyDescent="0.2">
      <c r="A23" s="434">
        <v>10</v>
      </c>
      <c r="B23" s="19" t="s">
        <v>839</v>
      </c>
      <c r="C23" s="335">
        <v>539</v>
      </c>
      <c r="D23" s="9">
        <v>525</v>
      </c>
      <c r="E23" s="330">
        <v>52.422359213388496</v>
      </c>
      <c r="F23" s="330">
        <v>31.583947996900555</v>
      </c>
      <c r="G23" s="327">
        <f t="shared" si="0"/>
        <v>84.006307210289052</v>
      </c>
      <c r="H23" s="19">
        <v>1.25</v>
      </c>
      <c r="I23" s="327">
        <v>0</v>
      </c>
      <c r="J23" s="9">
        <f t="shared" si="1"/>
        <v>1.25</v>
      </c>
      <c r="K23" s="327">
        <f>44.9392677332598+7</f>
        <v>51.939267733259797</v>
      </c>
      <c r="L23" s="327">
        <v>29.106181995655241</v>
      </c>
      <c r="M23" s="327">
        <f t="shared" si="2"/>
        <v>81.045449728915031</v>
      </c>
      <c r="N23" s="327">
        <v>56.193888004344764</v>
      </c>
      <c r="O23" s="327">
        <v>29.106181995655241</v>
      </c>
      <c r="P23" s="327">
        <f t="shared" si="3"/>
        <v>85.300070000000005</v>
      </c>
      <c r="Q23" s="327">
        <f t="shared" si="4"/>
        <v>-3.004620271084967</v>
      </c>
      <c r="R23" s="327">
        <f t="shared" si="5"/>
        <v>0</v>
      </c>
      <c r="S23" s="327">
        <f t="shared" si="6"/>
        <v>-3.004620271084967</v>
      </c>
      <c r="T23" s="344" t="s">
        <v>878</v>
      </c>
      <c r="U23" s="344">
        <v>525</v>
      </c>
      <c r="V23" s="344">
        <v>525</v>
      </c>
    </row>
    <row r="24" spans="1:22" ht="15" customHeight="1" x14ac:dyDescent="0.2">
      <c r="A24" s="434">
        <v>11</v>
      </c>
      <c r="B24" s="19" t="s">
        <v>840</v>
      </c>
      <c r="C24" s="335">
        <v>653</v>
      </c>
      <c r="D24" s="9">
        <v>622</v>
      </c>
      <c r="E24" s="330">
        <v>56.893348438216911</v>
      </c>
      <c r="F24" s="330">
        <v>32.456748239438021</v>
      </c>
      <c r="G24" s="327">
        <f t="shared" si="0"/>
        <v>89.350096677654932</v>
      </c>
      <c r="H24" s="19">
        <v>1.89</v>
      </c>
      <c r="I24" s="327">
        <v>0</v>
      </c>
      <c r="J24" s="9">
        <f t="shared" si="1"/>
        <v>1.89</v>
      </c>
      <c r="K24" s="327">
        <v>56.369055134387942</v>
      </c>
      <c r="L24" s="327">
        <v>29.910510913231995</v>
      </c>
      <c r="M24" s="327">
        <f t="shared" si="2"/>
        <v>86.279566047619937</v>
      </c>
      <c r="N24" s="327">
        <v>55.990909086768006</v>
      </c>
      <c r="O24" s="327">
        <v>29.910510913231995</v>
      </c>
      <c r="P24" s="327">
        <f t="shared" si="3"/>
        <v>85.901420000000002</v>
      </c>
      <c r="Q24" s="327">
        <f t="shared" si="4"/>
        <v>2.2681460476199362</v>
      </c>
      <c r="R24" s="327">
        <f t="shared" si="5"/>
        <v>0</v>
      </c>
      <c r="S24" s="327">
        <f t="shared" si="6"/>
        <v>2.2681460476199362</v>
      </c>
      <c r="T24" s="344" t="s">
        <v>878</v>
      </c>
      <c r="U24" s="344">
        <v>622</v>
      </c>
      <c r="V24" s="344">
        <v>622</v>
      </c>
    </row>
    <row r="25" spans="1:22" ht="15" customHeight="1" x14ac:dyDescent="0.2">
      <c r="A25" s="434">
        <v>12</v>
      </c>
      <c r="B25" s="19" t="s">
        <v>841</v>
      </c>
      <c r="C25" s="335">
        <v>507</v>
      </c>
      <c r="D25" s="29">
        <v>486</v>
      </c>
      <c r="E25" s="330">
        <v>46.54422726299471</v>
      </c>
      <c r="F25" s="330">
        <v>25.517923684004028</v>
      </c>
      <c r="G25" s="327">
        <f t="shared" si="0"/>
        <v>72.062150946998742</v>
      </c>
      <c r="H25" s="19">
        <v>0</v>
      </c>
      <c r="I25" s="327">
        <v>0</v>
      </c>
      <c r="J25" s="9">
        <f t="shared" si="1"/>
        <v>0</v>
      </c>
      <c r="K25" s="327">
        <v>46.115304948598293</v>
      </c>
      <c r="L25" s="327">
        <v>23.516038304354772</v>
      </c>
      <c r="M25" s="327">
        <f t="shared" si="2"/>
        <v>69.631343252953059</v>
      </c>
      <c r="N25" s="327">
        <v>44.606091695645233</v>
      </c>
      <c r="O25" s="327">
        <v>23.516038304354772</v>
      </c>
      <c r="P25" s="327">
        <f t="shared" si="3"/>
        <v>68.122129999999999</v>
      </c>
      <c r="Q25" s="327">
        <f t="shared" si="4"/>
        <v>1.5092132529530602</v>
      </c>
      <c r="R25" s="327">
        <f t="shared" si="5"/>
        <v>0</v>
      </c>
      <c r="S25" s="327">
        <f t="shared" si="6"/>
        <v>1.5092132529530602</v>
      </c>
      <c r="T25" s="344" t="s">
        <v>878</v>
      </c>
      <c r="U25" s="344">
        <v>486</v>
      </c>
      <c r="V25" s="344">
        <v>486</v>
      </c>
    </row>
    <row r="26" spans="1:22" ht="15" customHeight="1" x14ac:dyDescent="0.2">
      <c r="A26" s="29"/>
      <c r="B26" s="29" t="s">
        <v>17</v>
      </c>
      <c r="C26" s="352">
        <f>SUM(C14:C25)</f>
        <v>6884</v>
      </c>
      <c r="D26" s="29">
        <f>SUM(D14:D25)</f>
        <v>6582</v>
      </c>
      <c r="E26" s="29">
        <f>SUM(E14:E25)</f>
        <v>619.55999999999983</v>
      </c>
      <c r="F26" s="351">
        <f>SUM(F14:F25)</f>
        <v>353.82929999999999</v>
      </c>
      <c r="G26" s="351">
        <f t="shared" ref="G26:N26" si="7">SUM(G14:G25)</f>
        <v>973.38929999999993</v>
      </c>
      <c r="H26" s="351">
        <f t="shared" si="7"/>
        <v>5.71</v>
      </c>
      <c r="I26" s="351">
        <f t="shared" si="7"/>
        <v>0</v>
      </c>
      <c r="J26" s="351">
        <f t="shared" si="7"/>
        <v>5.71</v>
      </c>
      <c r="K26" s="351">
        <f t="shared" si="7"/>
        <v>613.85052484627386</v>
      </c>
      <c r="L26" s="351">
        <f t="shared" si="7"/>
        <v>326.07133225415447</v>
      </c>
      <c r="M26" s="351">
        <f t="shared" si="7"/>
        <v>939.9218571004285</v>
      </c>
      <c r="N26" s="351">
        <f t="shared" si="7"/>
        <v>615.26409774584556</v>
      </c>
      <c r="O26" s="351">
        <f>SUM(O14:O25)</f>
        <v>326.07133225415447</v>
      </c>
      <c r="P26" s="351">
        <f>SUM(P14:P25)</f>
        <v>941.33543000000009</v>
      </c>
      <c r="Q26" s="351">
        <f>SUM(Q14:Q25)</f>
        <v>4.2964271004283532</v>
      </c>
      <c r="R26" s="351">
        <f>SUM(R14:R25)</f>
        <v>0</v>
      </c>
      <c r="S26" s="351">
        <f>SUM(S14:S25)</f>
        <v>4.2964271004283532</v>
      </c>
      <c r="T26" s="352" t="s">
        <v>878</v>
      </c>
      <c r="U26" s="352">
        <f>SUM(U14:U25)</f>
        <v>6582</v>
      </c>
      <c r="V26" s="352">
        <f>SUM(V14:V25)</f>
        <v>6582</v>
      </c>
    </row>
    <row r="27" spans="1:22" x14ac:dyDescent="0.2">
      <c r="M27" s="328"/>
    </row>
    <row r="29" spans="1:22" x14ac:dyDescent="0.2">
      <c r="P29" t="s">
        <v>11</v>
      </c>
    </row>
    <row r="33" spans="1:21" x14ac:dyDescent="0.2">
      <c r="C33" s="268"/>
      <c r="D33" s="315"/>
      <c r="E33" s="315"/>
      <c r="F33" s="315"/>
      <c r="G33" s="315"/>
      <c r="H33" s="315"/>
      <c r="I33" s="315"/>
      <c r="J33" s="315"/>
      <c r="K33" s="315"/>
      <c r="L33" s="315"/>
      <c r="M33" s="315"/>
      <c r="N33" s="315"/>
      <c r="S33" s="788" t="s">
        <v>828</v>
      </c>
      <c r="T33" s="788"/>
      <c r="U33" s="788"/>
    </row>
    <row r="34" spans="1:21" x14ac:dyDescent="0.2">
      <c r="A34" s="15" t="s">
        <v>12</v>
      </c>
      <c r="C34" s="268"/>
      <c r="D34" s="315"/>
      <c r="E34" s="315"/>
      <c r="F34" s="315"/>
      <c r="G34" s="315"/>
      <c r="H34" s="315"/>
      <c r="I34" s="315"/>
      <c r="J34" s="315"/>
      <c r="K34" s="315"/>
      <c r="L34" s="315"/>
      <c r="M34" s="315"/>
      <c r="N34" s="315"/>
      <c r="O34" s="548"/>
      <c r="S34" s="680" t="s">
        <v>824</v>
      </c>
      <c r="T34" s="680"/>
      <c r="U34" s="680"/>
    </row>
    <row r="35" spans="1:21" x14ac:dyDescent="0.2">
      <c r="C35" s="315"/>
      <c r="D35" s="315"/>
      <c r="E35" s="315"/>
      <c r="F35" s="315"/>
      <c r="G35" s="315"/>
      <c r="H35" s="315"/>
      <c r="I35" s="315"/>
      <c r="J35" s="315"/>
      <c r="K35" s="315"/>
      <c r="L35" s="315"/>
      <c r="M35" s="315"/>
      <c r="N35" s="315"/>
      <c r="S35" s="680" t="s">
        <v>825</v>
      </c>
      <c r="T35" s="680"/>
      <c r="U35" s="680"/>
    </row>
    <row r="36" spans="1:21" x14ac:dyDescent="0.2">
      <c r="S36" s="35" t="s">
        <v>82</v>
      </c>
      <c r="T36" s="35"/>
      <c r="U36" s="35"/>
    </row>
  </sheetData>
  <mergeCells count="22">
    <mergeCell ref="S33:U33"/>
    <mergeCell ref="S34:U34"/>
    <mergeCell ref="S35:U35"/>
    <mergeCell ref="U11:U12"/>
    <mergeCell ref="V11:V12"/>
    <mergeCell ref="H11:J11"/>
    <mergeCell ref="K11:M11"/>
    <mergeCell ref="N11:P11"/>
    <mergeCell ref="Q11:S11"/>
    <mergeCell ref="T11:T12"/>
    <mergeCell ref="A11:A12"/>
    <mergeCell ref="B11:B12"/>
    <mergeCell ref="C11:C12"/>
    <mergeCell ref="D11:D12"/>
    <mergeCell ref="E11:G11"/>
    <mergeCell ref="P9:S9"/>
    <mergeCell ref="P10:S10"/>
    <mergeCell ref="Q2:S2"/>
    <mergeCell ref="A4:Q4"/>
    <mergeCell ref="A5:P5"/>
    <mergeCell ref="A6:Q6"/>
    <mergeCell ref="A8:S8"/>
  </mergeCells>
  <printOptions horizontalCentered="1"/>
  <pageMargins left="0.70866141732283472" right="0.70866141732283472" top="0.23622047244094491" bottom="0" header="0.31496062992125984" footer="0.31496062992125984"/>
  <pageSetup paperSize="9" scale="68"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view="pageBreakPreview" topLeftCell="A13" zoomScale="90" zoomScaleSheetLayoutView="90" workbookViewId="0">
      <selection activeCell="F29" sqref="F29"/>
    </sheetView>
  </sheetViews>
  <sheetFormatPr defaultColWidth="9.140625" defaultRowHeight="12.75" x14ac:dyDescent="0.2"/>
  <cols>
    <col min="1" max="1" width="9.140625" style="16"/>
    <col min="2" max="2" width="14.42578125" style="16" customWidth="1"/>
    <col min="3" max="3" width="15.7109375" style="16" customWidth="1"/>
    <col min="4" max="4" width="14.42578125" style="16" customWidth="1"/>
    <col min="5" max="5" width="18.85546875" style="16" customWidth="1"/>
    <col min="6" max="6" width="19" style="303" customWidth="1"/>
    <col min="7" max="7" width="22.5703125" style="16" customWidth="1"/>
    <col min="8" max="8" width="16.7109375" style="16" customWidth="1"/>
    <col min="9" max="9" width="24.28515625" style="16" customWidth="1"/>
    <col min="10" max="10" width="9.140625" style="16"/>
    <col min="11" max="11" width="11.5703125" style="16" bestFit="1" customWidth="1"/>
    <col min="12" max="16384" width="9.140625" style="16"/>
  </cols>
  <sheetData>
    <row r="1" spans="1:13" s="540" customFormat="1" ht="30" customHeight="1" x14ac:dyDescent="0.2"/>
    <row r="2" spans="1:13" customFormat="1" ht="15" x14ac:dyDescent="0.2">
      <c r="I2" s="40" t="s">
        <v>64</v>
      </c>
    </row>
    <row r="3" spans="1:13" customFormat="1" ht="15" x14ac:dyDescent="0.2">
      <c r="D3" s="44" t="s">
        <v>0</v>
      </c>
      <c r="E3" s="44"/>
      <c r="F3" s="44"/>
      <c r="G3" s="44"/>
      <c r="H3" s="44"/>
      <c r="I3" s="44"/>
    </row>
    <row r="4" spans="1:13" customFormat="1" ht="20.25" x14ac:dyDescent="0.3">
      <c r="B4" s="153"/>
      <c r="C4" s="687" t="s">
        <v>655</v>
      </c>
      <c r="D4" s="687"/>
      <c r="E4" s="687"/>
      <c r="F4" s="302"/>
      <c r="G4" s="123"/>
      <c r="H4" s="123"/>
      <c r="I4" s="123"/>
    </row>
    <row r="5" spans="1:13" customFormat="1" ht="10.5" customHeight="1" x14ac:dyDescent="0.2"/>
    <row r="6" spans="1:13" ht="30.75" customHeight="1" x14ac:dyDescent="0.2">
      <c r="A6" s="839" t="s">
        <v>684</v>
      </c>
      <c r="B6" s="839"/>
      <c r="C6" s="839"/>
      <c r="D6" s="839"/>
      <c r="E6" s="839"/>
      <c r="F6" s="839"/>
      <c r="G6" s="839"/>
      <c r="H6" s="839"/>
      <c r="I6" s="839"/>
    </row>
    <row r="8" spans="1:13" ht="0.75" customHeight="1" x14ac:dyDescent="0.2"/>
    <row r="9" spans="1:13" ht="15.75" x14ac:dyDescent="0.25">
      <c r="A9" s="104" t="s">
        <v>896</v>
      </c>
      <c r="B9" s="104"/>
      <c r="C9" s="104"/>
      <c r="D9" s="104"/>
      <c r="E9" s="104"/>
      <c r="F9" s="104"/>
      <c r="G9" s="104"/>
      <c r="H9" s="104"/>
      <c r="I9" s="104"/>
    </row>
    <row r="10" spans="1:13" x14ac:dyDescent="0.2">
      <c r="D10" s="99"/>
      <c r="E10" s="99"/>
      <c r="F10" s="99"/>
      <c r="G10" s="99"/>
      <c r="H10" s="99" t="s">
        <v>917</v>
      </c>
      <c r="I10" s="99"/>
    </row>
    <row r="11" spans="1:13" ht="53.25" customHeight="1" x14ac:dyDescent="0.2">
      <c r="A11" s="5" t="s">
        <v>2</v>
      </c>
      <c r="B11" s="5" t="s">
        <v>3</v>
      </c>
      <c r="C11" s="2" t="s">
        <v>683</v>
      </c>
      <c r="D11" s="2" t="s">
        <v>685</v>
      </c>
      <c r="E11" s="2" t="s">
        <v>114</v>
      </c>
      <c r="F11" s="301" t="s">
        <v>228</v>
      </c>
      <c r="G11" s="2" t="s">
        <v>447</v>
      </c>
      <c r="H11" s="2" t="s">
        <v>157</v>
      </c>
      <c r="I11" s="33" t="s">
        <v>921</v>
      </c>
    </row>
    <row r="12" spans="1:13" s="112" customFormat="1" ht="15.75" customHeight="1" x14ac:dyDescent="0.2">
      <c r="A12" s="66">
        <v>1</v>
      </c>
      <c r="B12" s="65">
        <v>2</v>
      </c>
      <c r="C12" s="66">
        <v>3</v>
      </c>
      <c r="D12" s="65">
        <v>4</v>
      </c>
      <c r="E12" s="66">
        <v>5</v>
      </c>
      <c r="F12" s="65">
        <v>6</v>
      </c>
      <c r="G12" s="66">
        <v>7</v>
      </c>
      <c r="H12" s="65">
        <v>8</v>
      </c>
      <c r="I12" s="66">
        <v>9</v>
      </c>
    </row>
    <row r="13" spans="1:13" ht="15.75" customHeight="1" x14ac:dyDescent="0.2">
      <c r="A13" s="8">
        <v>1</v>
      </c>
      <c r="B13" s="19" t="s">
        <v>830</v>
      </c>
      <c r="C13" s="330">
        <v>6.7028395327097288</v>
      </c>
      <c r="D13" s="330">
        <v>0</v>
      </c>
      <c r="E13" s="330">
        <v>6.5754471745503276</v>
      </c>
      <c r="F13" s="330">
        <v>0</v>
      </c>
      <c r="G13" s="19">
        <f>1580/100000</f>
        <v>1.5800000000000002E-2</v>
      </c>
      <c r="H13" s="330">
        <v>6.5754471745503302</v>
      </c>
      <c r="I13" s="381">
        <f>D13+E13-H13</f>
        <v>0</v>
      </c>
      <c r="J13" s="345"/>
      <c r="K13" s="345"/>
      <c r="L13" s="329"/>
      <c r="M13" s="329"/>
    </row>
    <row r="14" spans="1:13" ht="15.75" customHeight="1" x14ac:dyDescent="0.2">
      <c r="A14" s="8">
        <v>2</v>
      </c>
      <c r="B14" s="19" t="s">
        <v>831</v>
      </c>
      <c r="C14" s="330">
        <v>35.501561852162048</v>
      </c>
      <c r="D14" s="330">
        <v>0</v>
      </c>
      <c r="E14" s="330">
        <v>34.826828754253555</v>
      </c>
      <c r="F14" s="330">
        <v>0</v>
      </c>
      <c r="G14" s="19">
        <f t="shared" ref="G14:G24" si="0">1580/100000</f>
        <v>1.5800000000000002E-2</v>
      </c>
      <c r="H14" s="330">
        <v>34.826828754253555</v>
      </c>
      <c r="I14" s="381">
        <f t="shared" ref="I14:I24" si="1">D14+E14-H14</f>
        <v>0</v>
      </c>
      <c r="J14" s="345"/>
      <c r="K14" s="345"/>
      <c r="L14" s="329"/>
    </row>
    <row r="15" spans="1:13" ht="12" customHeight="1" x14ac:dyDescent="0.2">
      <c r="A15" s="8">
        <v>3</v>
      </c>
      <c r="B15" s="19" t="s">
        <v>832</v>
      </c>
      <c r="C15" s="330">
        <v>6.5100278696506688</v>
      </c>
      <c r="D15" s="330">
        <v>0</v>
      </c>
      <c r="E15" s="330">
        <v>6.3863000378935286</v>
      </c>
      <c r="F15" s="330">
        <v>0</v>
      </c>
      <c r="G15" s="19">
        <f t="shared" si="0"/>
        <v>1.5800000000000002E-2</v>
      </c>
      <c r="H15" s="330">
        <v>6.3863000378935286</v>
      </c>
      <c r="I15" s="381">
        <f t="shared" si="1"/>
        <v>0</v>
      </c>
      <c r="J15" s="345"/>
      <c r="K15" s="345"/>
      <c r="L15" s="329"/>
    </row>
    <row r="16" spans="1:13" x14ac:dyDescent="0.2">
      <c r="A16" s="8">
        <v>4</v>
      </c>
      <c r="B16" s="19" t="s">
        <v>833</v>
      </c>
      <c r="C16" s="330">
        <v>20.022078822107552</v>
      </c>
      <c r="D16" s="330">
        <v>0</v>
      </c>
      <c r="E16" s="330">
        <v>19.641544598670677</v>
      </c>
      <c r="F16" s="330">
        <v>0</v>
      </c>
      <c r="G16" s="19">
        <f t="shared" si="0"/>
        <v>1.5800000000000002E-2</v>
      </c>
      <c r="H16" s="330">
        <v>19.641544598670677</v>
      </c>
      <c r="I16" s="381">
        <f t="shared" si="1"/>
        <v>0</v>
      </c>
      <c r="J16" s="345"/>
      <c r="K16" s="345"/>
      <c r="L16" s="329"/>
    </row>
    <row r="17" spans="1:12" ht="15.75" customHeight="1" x14ac:dyDescent="0.2">
      <c r="A17" s="8">
        <v>5</v>
      </c>
      <c r="B17" s="19" t="s">
        <v>834</v>
      </c>
      <c r="C17" s="330">
        <v>3.9453871663385853</v>
      </c>
      <c r="D17" s="330">
        <v>0</v>
      </c>
      <c r="E17" s="330">
        <v>3.8704022032466048</v>
      </c>
      <c r="F17" s="330">
        <v>0</v>
      </c>
      <c r="G17" s="19">
        <f t="shared" si="0"/>
        <v>1.5800000000000002E-2</v>
      </c>
      <c r="H17" s="330">
        <v>3.8704022032466048</v>
      </c>
      <c r="I17" s="381">
        <f t="shared" si="1"/>
        <v>0</v>
      </c>
      <c r="J17" s="345"/>
      <c r="K17" s="345"/>
      <c r="L17" s="329"/>
    </row>
    <row r="18" spans="1:12" ht="12.75" customHeight="1" x14ac:dyDescent="0.2">
      <c r="A18" s="8">
        <v>6</v>
      </c>
      <c r="B18" s="19" t="s">
        <v>835</v>
      </c>
      <c r="C18" s="330">
        <v>23.160278690917675</v>
      </c>
      <c r="D18" s="330">
        <v>0</v>
      </c>
      <c r="E18" s="330">
        <v>22.720100688197064</v>
      </c>
      <c r="F18" s="330">
        <v>0</v>
      </c>
      <c r="G18" s="19">
        <f t="shared" si="0"/>
        <v>1.5800000000000002E-2</v>
      </c>
      <c r="H18" s="330">
        <v>22.720100688197064</v>
      </c>
      <c r="I18" s="381">
        <f t="shared" si="1"/>
        <v>0</v>
      </c>
      <c r="J18" s="345"/>
      <c r="K18" s="594"/>
      <c r="L18" s="329"/>
    </row>
    <row r="19" spans="1:12" ht="12.75" customHeight="1" x14ac:dyDescent="0.2">
      <c r="A19" s="8">
        <v>7</v>
      </c>
      <c r="B19" s="19" t="s">
        <v>836</v>
      </c>
      <c r="C19" s="330">
        <v>2.6125740013798908</v>
      </c>
      <c r="D19" s="330">
        <v>0</v>
      </c>
      <c r="E19" s="330">
        <v>2.5629201253953084</v>
      </c>
      <c r="F19" s="330">
        <v>0</v>
      </c>
      <c r="G19" s="19">
        <f t="shared" si="0"/>
        <v>1.5800000000000002E-2</v>
      </c>
      <c r="H19" s="330">
        <v>2.5629201253953084</v>
      </c>
      <c r="I19" s="381">
        <f t="shared" si="1"/>
        <v>0</v>
      </c>
      <c r="J19" s="345"/>
      <c r="K19" s="594"/>
      <c r="L19" s="329"/>
    </row>
    <row r="20" spans="1:12" x14ac:dyDescent="0.2">
      <c r="A20" s="8">
        <v>8</v>
      </c>
      <c r="B20" s="19" t="s">
        <v>837</v>
      </c>
      <c r="C20" s="330">
        <v>23.896175011594107</v>
      </c>
      <c r="D20" s="330">
        <v>0</v>
      </c>
      <c r="E20" s="330">
        <v>23.442010762120262</v>
      </c>
      <c r="F20" s="330">
        <v>0</v>
      </c>
      <c r="G20" s="19">
        <f t="shared" si="0"/>
        <v>1.5800000000000002E-2</v>
      </c>
      <c r="H20" s="330">
        <v>23.442010762120262</v>
      </c>
      <c r="I20" s="381">
        <f t="shared" si="1"/>
        <v>0</v>
      </c>
      <c r="J20" s="345"/>
      <c r="K20" s="345"/>
      <c r="L20" s="329"/>
    </row>
    <row r="21" spans="1:12" x14ac:dyDescent="0.2">
      <c r="A21" s="8">
        <v>9</v>
      </c>
      <c r="B21" s="19" t="s">
        <v>838</v>
      </c>
      <c r="C21" s="330">
        <v>50.919762316523311</v>
      </c>
      <c r="D21" s="330">
        <v>0</v>
      </c>
      <c r="E21" s="330">
        <v>49.95199506403835</v>
      </c>
      <c r="F21" s="330">
        <v>0</v>
      </c>
      <c r="G21" s="19">
        <f t="shared" si="0"/>
        <v>1.5800000000000002E-2</v>
      </c>
      <c r="H21" s="330">
        <v>49.95199506403835</v>
      </c>
      <c r="I21" s="381">
        <f t="shared" si="1"/>
        <v>0</v>
      </c>
      <c r="J21" s="345"/>
      <c r="K21" s="345"/>
      <c r="L21" s="329"/>
    </row>
    <row r="22" spans="1:12" x14ac:dyDescent="0.2">
      <c r="A22" s="8">
        <v>10</v>
      </c>
      <c r="B22" s="19" t="s">
        <v>839</v>
      </c>
      <c r="C22" s="330">
        <v>46.341481370858524</v>
      </c>
      <c r="D22" s="330">
        <v>0</v>
      </c>
      <c r="E22" s="330">
        <v>45.460727689732131</v>
      </c>
      <c r="F22" s="330">
        <v>0</v>
      </c>
      <c r="G22" s="19">
        <f t="shared" si="0"/>
        <v>1.5800000000000002E-2</v>
      </c>
      <c r="H22" s="330">
        <v>45.460727689732131</v>
      </c>
      <c r="I22" s="381">
        <f t="shared" si="1"/>
        <v>0</v>
      </c>
      <c r="J22" s="345"/>
      <c r="K22" s="345"/>
      <c r="L22" s="329"/>
    </row>
    <row r="23" spans="1:12" x14ac:dyDescent="0.2">
      <c r="A23" s="8">
        <v>11</v>
      </c>
      <c r="B23" s="19" t="s">
        <v>840</v>
      </c>
      <c r="C23" s="330">
        <v>19.883662874706527</v>
      </c>
      <c r="D23" s="330">
        <v>0</v>
      </c>
      <c r="E23" s="330">
        <v>19.505759347388846</v>
      </c>
      <c r="F23" s="330">
        <v>0</v>
      </c>
      <c r="G23" s="19">
        <f t="shared" si="0"/>
        <v>1.5800000000000002E-2</v>
      </c>
      <c r="H23" s="330">
        <v>19.505759347388846</v>
      </c>
      <c r="I23" s="381">
        <f t="shared" si="1"/>
        <v>0</v>
      </c>
      <c r="J23" s="345"/>
      <c r="K23" s="345"/>
      <c r="L23" s="329"/>
    </row>
    <row r="24" spans="1:12" x14ac:dyDescent="0.2">
      <c r="A24" s="8">
        <v>12</v>
      </c>
      <c r="B24" s="19" t="s">
        <v>841</v>
      </c>
      <c r="C24" s="330">
        <v>8.3241704910514009</v>
      </c>
      <c r="D24" s="330">
        <v>0</v>
      </c>
      <c r="E24" s="330">
        <v>8.1659635545133824</v>
      </c>
      <c r="F24" s="330">
        <v>0</v>
      </c>
      <c r="G24" s="19">
        <f t="shared" si="0"/>
        <v>1.5800000000000002E-2</v>
      </c>
      <c r="H24" s="330">
        <v>8.1659635545133824</v>
      </c>
      <c r="I24" s="381">
        <f t="shared" si="1"/>
        <v>0</v>
      </c>
      <c r="J24" s="345"/>
      <c r="K24" s="345"/>
      <c r="L24" s="329"/>
    </row>
    <row r="25" spans="1:12" s="15" customFormat="1" x14ac:dyDescent="0.2">
      <c r="A25" s="29"/>
      <c r="B25" s="29" t="s">
        <v>17</v>
      </c>
      <c r="C25" s="351">
        <f>SUM(C13:C24)</f>
        <v>247.82000000000005</v>
      </c>
      <c r="D25" s="351">
        <f t="shared" ref="D25:I25" si="2">SUM(D13:D24)</f>
        <v>0</v>
      </c>
      <c r="E25" s="351">
        <f t="shared" si="2"/>
        <v>243.11</v>
      </c>
      <c r="F25" s="351">
        <f t="shared" si="2"/>
        <v>0</v>
      </c>
      <c r="G25" s="627">
        <v>1.5800000000000002E-2</v>
      </c>
      <c r="H25" s="351">
        <f t="shared" si="2"/>
        <v>243.11000000000004</v>
      </c>
      <c r="I25" s="351">
        <f t="shared" si="2"/>
        <v>0</v>
      </c>
      <c r="J25" s="602"/>
      <c r="K25" s="602"/>
      <c r="L25" s="602"/>
    </row>
    <row r="26" spans="1:12" s="15" customFormat="1" x14ac:dyDescent="0.2">
      <c r="A26" s="30"/>
      <c r="B26" s="30"/>
      <c r="C26" s="487"/>
      <c r="D26" s="487"/>
      <c r="E26" s="487"/>
      <c r="F26" s="487"/>
      <c r="G26" s="487"/>
      <c r="H26" s="487"/>
      <c r="I26" s="487"/>
      <c r="J26" s="136"/>
      <c r="K26" s="136"/>
    </row>
    <row r="27" spans="1:12" s="15" customFormat="1" x14ac:dyDescent="0.2">
      <c r="A27" s="30"/>
      <c r="B27" s="30"/>
      <c r="C27" s="487"/>
      <c r="D27" s="487"/>
      <c r="E27" s="487"/>
      <c r="F27" s="487"/>
      <c r="G27" s="487"/>
      <c r="H27" s="487"/>
      <c r="I27" s="487"/>
      <c r="J27" s="487"/>
    </row>
    <row r="28" spans="1:12" s="15" customFormat="1" x14ac:dyDescent="0.2">
      <c r="A28" s="30"/>
      <c r="B28" s="30"/>
      <c r="C28" s="487"/>
      <c r="D28" s="487"/>
      <c r="E28" s="487"/>
      <c r="F28" s="487"/>
      <c r="G28" s="487"/>
      <c r="H28" s="487"/>
      <c r="I28" s="487"/>
      <c r="J28" s="487"/>
    </row>
    <row r="29" spans="1:12" x14ac:dyDescent="0.2">
      <c r="E29" s="30"/>
      <c r="F29" s="30"/>
      <c r="G29" s="30"/>
      <c r="H29" s="21"/>
      <c r="I29" s="348"/>
      <c r="J29" s="21"/>
    </row>
    <row r="30" spans="1:12" x14ac:dyDescent="0.2">
      <c r="J30" s="21"/>
    </row>
    <row r="32" spans="1:12" x14ac:dyDescent="0.2">
      <c r="H32" s="788" t="s">
        <v>829</v>
      </c>
      <c r="I32" s="788"/>
      <c r="J32" s="788"/>
    </row>
    <row r="33" spans="1:10" x14ac:dyDescent="0.2">
      <c r="H33" s="680" t="s">
        <v>824</v>
      </c>
      <c r="I33" s="680"/>
      <c r="J33" s="680"/>
    </row>
    <row r="34" spans="1:10" x14ac:dyDescent="0.2">
      <c r="A34" s="35" t="s">
        <v>12</v>
      </c>
      <c r="H34" s="680" t="s">
        <v>825</v>
      </c>
      <c r="I34" s="680"/>
      <c r="J34" s="680"/>
    </row>
    <row r="35" spans="1:10" x14ac:dyDescent="0.2">
      <c r="H35" s="35" t="s">
        <v>82</v>
      </c>
      <c r="I35" s="35"/>
      <c r="J35" s="35"/>
    </row>
  </sheetData>
  <mergeCells count="5">
    <mergeCell ref="H32:J32"/>
    <mergeCell ref="H33:J33"/>
    <mergeCell ref="H34:J34"/>
    <mergeCell ref="C4:E4"/>
    <mergeCell ref="A6:I6"/>
  </mergeCells>
  <phoneticPr fontId="0" type="noConversion"/>
  <printOptions horizontalCentered="1"/>
  <pageMargins left="0.70866141732283472" right="0.70866141732283472" top="0.23622047244094491" bottom="0" header="0.31496062992125984" footer="0.31496062992125984"/>
  <pageSetup paperSize="9" scale="86"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3"/>
  <sheetViews>
    <sheetView view="pageBreakPreview" topLeftCell="A12" zoomScaleNormal="80" zoomScaleSheetLayoutView="100" workbookViewId="0">
      <selection activeCell="H29" sqref="H29"/>
    </sheetView>
  </sheetViews>
  <sheetFormatPr defaultColWidth="9.140625" defaultRowHeight="12.75" x14ac:dyDescent="0.2"/>
  <cols>
    <col min="1" max="1" width="4.42578125" style="16" customWidth="1"/>
    <col min="2" max="2" width="37.28515625" style="16" customWidth="1"/>
    <col min="3" max="3" width="12.28515625" style="16" customWidth="1"/>
    <col min="4" max="5" width="15.140625" style="16" customWidth="1"/>
    <col min="6" max="6" width="15.85546875" style="16" customWidth="1"/>
    <col min="7" max="7" width="12.5703125" style="16" customWidth="1"/>
    <col min="8" max="8" width="23.7109375" style="16" customWidth="1"/>
    <col min="9" max="16384" width="9.140625" style="16"/>
  </cols>
  <sheetData>
    <row r="1" spans="1:20" s="540" customFormat="1" ht="30" customHeight="1" x14ac:dyDescent="0.2"/>
    <row r="2" spans="1:20" customFormat="1" ht="15" x14ac:dyDescent="0.2">
      <c r="D2" s="35"/>
      <c r="E2" s="35"/>
      <c r="F2" s="35"/>
      <c r="G2" s="16"/>
      <c r="H2" s="40" t="s">
        <v>65</v>
      </c>
      <c r="I2" s="35"/>
      <c r="J2" s="16"/>
      <c r="L2" s="16"/>
      <c r="M2" s="42"/>
      <c r="N2" s="42"/>
    </row>
    <row r="3" spans="1:20" customFormat="1" ht="15" x14ac:dyDescent="0.2">
      <c r="A3" s="782" t="s">
        <v>0</v>
      </c>
      <c r="B3" s="782"/>
      <c r="C3" s="782"/>
      <c r="D3" s="782"/>
      <c r="E3" s="782"/>
      <c r="F3" s="782"/>
      <c r="G3" s="782"/>
      <c r="H3" s="782"/>
      <c r="I3" s="44"/>
      <c r="J3" s="44"/>
      <c r="K3" s="44"/>
      <c r="L3" s="44"/>
      <c r="M3" s="44"/>
      <c r="N3" s="44"/>
    </row>
    <row r="4" spans="1:20" customFormat="1" ht="20.25" x14ac:dyDescent="0.3">
      <c r="A4" s="687" t="s">
        <v>655</v>
      </c>
      <c r="B4" s="687"/>
      <c r="C4" s="687"/>
      <c r="D4" s="687"/>
      <c r="E4" s="687"/>
      <c r="F4" s="687"/>
      <c r="G4" s="687"/>
      <c r="H4" s="687"/>
      <c r="I4" s="43"/>
      <c r="J4" s="43"/>
      <c r="K4" s="43"/>
      <c r="L4" s="43"/>
      <c r="M4" s="43"/>
      <c r="N4" s="43"/>
    </row>
    <row r="5" spans="1:20" customFormat="1" ht="10.5" customHeight="1" x14ac:dyDescent="0.2"/>
    <row r="6" spans="1:20" ht="19.5" customHeight="1" x14ac:dyDescent="0.25">
      <c r="A6" s="688" t="s">
        <v>686</v>
      </c>
      <c r="B6" s="782"/>
      <c r="C6" s="782"/>
      <c r="D6" s="782"/>
      <c r="E6" s="782"/>
      <c r="F6" s="782"/>
      <c r="G6" s="782"/>
      <c r="H6" s="782"/>
    </row>
    <row r="8" spans="1:20" s="14" customFormat="1" ht="15.75" hidden="1" customHeight="1" x14ac:dyDescent="0.25">
      <c r="A8" s="16"/>
      <c r="B8" s="16"/>
      <c r="C8" s="16"/>
      <c r="D8" s="16"/>
      <c r="E8" s="16"/>
      <c r="F8" s="16"/>
      <c r="G8" s="16"/>
      <c r="H8" s="16"/>
      <c r="I8" s="16"/>
      <c r="J8" s="16"/>
    </row>
    <row r="9" spans="1:20" s="14" customFormat="1" ht="15.75" x14ac:dyDescent="0.25">
      <c r="A9" s="662" t="s">
        <v>896</v>
      </c>
      <c r="B9" s="662"/>
      <c r="C9" s="16"/>
      <c r="D9" s="16"/>
      <c r="E9" s="16"/>
      <c r="F9" s="16"/>
      <c r="G9" s="16"/>
      <c r="H9" s="32" t="s">
        <v>25</v>
      </c>
      <c r="I9" s="16"/>
    </row>
    <row r="10" spans="1:20" s="14" customFormat="1" ht="15.75" x14ac:dyDescent="0.25">
      <c r="A10" s="15"/>
      <c r="B10" s="16"/>
      <c r="C10" s="16"/>
      <c r="D10" s="99"/>
      <c r="E10" s="99"/>
      <c r="F10" s="806" t="s">
        <v>922</v>
      </c>
      <c r="G10" s="806"/>
      <c r="H10" s="806"/>
      <c r="J10" s="110"/>
      <c r="K10" s="110"/>
      <c r="L10" s="110"/>
      <c r="S10" s="120"/>
      <c r="T10" s="118"/>
    </row>
    <row r="11" spans="1:20" s="36" customFormat="1" ht="55.5" customHeight="1" x14ac:dyDescent="0.2">
      <c r="A11" s="38"/>
      <c r="B11" s="5" t="s">
        <v>26</v>
      </c>
      <c r="C11" s="5" t="s">
        <v>687</v>
      </c>
      <c r="D11" s="5" t="s">
        <v>675</v>
      </c>
      <c r="E11" s="588" t="s">
        <v>958</v>
      </c>
      <c r="F11" s="5" t="s">
        <v>228</v>
      </c>
      <c r="G11" s="5" t="s">
        <v>71</v>
      </c>
      <c r="H11" s="479" t="s">
        <v>923</v>
      </c>
    </row>
    <row r="12" spans="1:20" s="36" customFormat="1" ht="14.25" customHeight="1" x14ac:dyDescent="0.2">
      <c r="A12" s="5">
        <v>1</v>
      </c>
      <c r="B12" s="5">
        <v>2</v>
      </c>
      <c r="C12" s="5">
        <v>3</v>
      </c>
      <c r="D12" s="5">
        <v>4</v>
      </c>
      <c r="E12" s="5">
        <v>5</v>
      </c>
      <c r="F12" s="5">
        <v>6</v>
      </c>
      <c r="G12" s="5">
        <v>7</v>
      </c>
      <c r="H12" s="5">
        <v>8</v>
      </c>
    </row>
    <row r="13" spans="1:20" ht="16.5" customHeight="1" x14ac:dyDescent="0.2">
      <c r="A13" s="29" t="s">
        <v>27</v>
      </c>
      <c r="B13" s="29" t="s">
        <v>28</v>
      </c>
      <c r="C13" s="843">
        <v>55.37</v>
      </c>
      <c r="D13" s="846">
        <v>0</v>
      </c>
      <c r="E13" s="852">
        <f>155.54</f>
        <v>155.54</v>
      </c>
      <c r="F13" s="659"/>
      <c r="G13" s="383">
        <v>0</v>
      </c>
      <c r="H13" s="847">
        <f>D27+E27-G27</f>
        <v>-2.9899999999827287E-3</v>
      </c>
    </row>
    <row r="14" spans="1:20" ht="20.25" customHeight="1" x14ac:dyDescent="0.2">
      <c r="A14" s="19"/>
      <c r="B14" s="19" t="s">
        <v>29</v>
      </c>
      <c r="C14" s="844"/>
      <c r="D14" s="846"/>
      <c r="E14" s="853"/>
      <c r="F14" s="659"/>
      <c r="G14" s="380">
        <v>1.25</v>
      </c>
      <c r="H14" s="848"/>
    </row>
    <row r="15" spans="1:20" ht="17.25" customHeight="1" x14ac:dyDescent="0.2">
      <c r="A15" s="19"/>
      <c r="B15" s="19" t="s">
        <v>190</v>
      </c>
      <c r="C15" s="844"/>
      <c r="D15" s="846"/>
      <c r="E15" s="853"/>
      <c r="F15" s="659"/>
      <c r="G15" s="380">
        <v>1.1599999999999999</v>
      </c>
      <c r="H15" s="848"/>
    </row>
    <row r="16" spans="1:20" s="36" customFormat="1" ht="33.75" customHeight="1" x14ac:dyDescent="0.2">
      <c r="A16" s="37"/>
      <c r="B16" s="37" t="s">
        <v>191</v>
      </c>
      <c r="C16" s="845"/>
      <c r="D16" s="846"/>
      <c r="E16" s="853"/>
      <c r="F16" s="659"/>
      <c r="G16" s="384">
        <v>52.84</v>
      </c>
      <c r="H16" s="848"/>
      <c r="I16" s="357"/>
    </row>
    <row r="17" spans="1:11" s="36" customFormat="1" x14ac:dyDescent="0.2">
      <c r="A17" s="37"/>
      <c r="B17" s="38" t="s">
        <v>30</v>
      </c>
      <c r="C17" s="382">
        <f>C13</f>
        <v>55.37</v>
      </c>
      <c r="D17" s="355">
        <f>D13</f>
        <v>0</v>
      </c>
      <c r="E17" s="853"/>
      <c r="F17" s="355">
        <f>F13</f>
        <v>0</v>
      </c>
      <c r="G17" s="384">
        <f>SUM(G13:G16)</f>
        <v>55.25</v>
      </c>
      <c r="H17" s="848"/>
    </row>
    <row r="18" spans="1:11" s="36" customFormat="1" ht="40.5" customHeight="1" x14ac:dyDescent="0.2">
      <c r="A18" s="38" t="s">
        <v>31</v>
      </c>
      <c r="B18" s="38" t="s">
        <v>227</v>
      </c>
      <c r="C18" s="356"/>
      <c r="D18" s="850">
        <v>0</v>
      </c>
      <c r="E18" s="853"/>
      <c r="F18" s="851"/>
      <c r="G18" s="384">
        <v>0</v>
      </c>
      <c r="H18" s="848"/>
    </row>
    <row r="19" spans="1:11" ht="28.5" customHeight="1" x14ac:dyDescent="0.2">
      <c r="A19" s="19"/>
      <c r="B19" s="147" t="s">
        <v>193</v>
      </c>
      <c r="C19" s="356">
        <f>43+2.05</f>
        <v>45.05</v>
      </c>
      <c r="D19" s="850"/>
      <c r="E19" s="853"/>
      <c r="F19" s="851"/>
      <c r="G19" s="380">
        <v>45.05</v>
      </c>
      <c r="H19" s="848"/>
    </row>
    <row r="20" spans="1:11" ht="19.5" customHeight="1" x14ac:dyDescent="0.2">
      <c r="A20" s="19"/>
      <c r="B20" s="37" t="s">
        <v>32</v>
      </c>
      <c r="C20" s="840">
        <v>55.37</v>
      </c>
      <c r="D20" s="850"/>
      <c r="E20" s="853"/>
      <c r="F20" s="851"/>
      <c r="G20" s="380">
        <v>1.5</v>
      </c>
      <c r="H20" s="848"/>
      <c r="J20" s="354"/>
    </row>
    <row r="21" spans="1:11" ht="21.75" customHeight="1" x14ac:dyDescent="0.2">
      <c r="A21" s="19"/>
      <c r="B21" s="37" t="s">
        <v>194</v>
      </c>
      <c r="C21" s="841"/>
      <c r="D21" s="850"/>
      <c r="E21" s="853"/>
      <c r="F21" s="851"/>
      <c r="G21" s="380">
        <v>22.252989999999997</v>
      </c>
      <c r="H21" s="848"/>
    </row>
    <row r="22" spans="1:11" s="36" customFormat="1" ht="27.75" customHeight="1" x14ac:dyDescent="0.2">
      <c r="A22" s="37"/>
      <c r="B22" s="37" t="s">
        <v>33</v>
      </c>
      <c r="C22" s="841"/>
      <c r="D22" s="850"/>
      <c r="E22" s="853"/>
      <c r="F22" s="851"/>
      <c r="G22" s="382">
        <v>31.49</v>
      </c>
      <c r="H22" s="848"/>
      <c r="K22" s="357"/>
    </row>
    <row r="23" spans="1:11" s="36" customFormat="1" ht="19.5" customHeight="1" x14ac:dyDescent="0.2">
      <c r="A23" s="37"/>
      <c r="B23" s="37" t="s">
        <v>192</v>
      </c>
      <c r="C23" s="841"/>
      <c r="D23" s="850"/>
      <c r="E23" s="853"/>
      <c r="F23" s="851"/>
      <c r="G23" s="382">
        <v>0</v>
      </c>
      <c r="H23" s="848"/>
      <c r="K23" s="357"/>
    </row>
    <row r="24" spans="1:11" s="36" customFormat="1" ht="27.75" customHeight="1" x14ac:dyDescent="0.2">
      <c r="A24" s="37"/>
      <c r="B24" s="37" t="s">
        <v>195</v>
      </c>
      <c r="C24" s="841"/>
      <c r="D24" s="850"/>
      <c r="E24" s="853"/>
      <c r="F24" s="851"/>
      <c r="G24" s="382">
        <v>0</v>
      </c>
      <c r="H24" s="848"/>
      <c r="J24" s="357"/>
    </row>
    <row r="25" spans="1:11" s="36" customFormat="1" ht="18.75" customHeight="1" x14ac:dyDescent="0.2">
      <c r="A25" s="38"/>
      <c r="B25" s="37" t="s">
        <v>196</v>
      </c>
      <c r="C25" s="842"/>
      <c r="D25" s="850"/>
      <c r="E25" s="854"/>
      <c r="F25" s="851"/>
      <c r="G25" s="37">
        <v>0</v>
      </c>
      <c r="H25" s="849"/>
    </row>
    <row r="26" spans="1:11" s="36" customFormat="1" ht="19.5" customHeight="1" x14ac:dyDescent="0.2">
      <c r="A26" s="38"/>
      <c r="B26" s="38" t="s">
        <v>30</v>
      </c>
      <c r="C26" s="384">
        <f>C19+C20</f>
        <v>100.41999999999999</v>
      </c>
      <c r="D26" s="384">
        <f>D19+D20</f>
        <v>0</v>
      </c>
      <c r="E26" s="384">
        <f>E13</f>
        <v>155.54</v>
      </c>
      <c r="F26" s="384">
        <f>F19+F20</f>
        <v>0</v>
      </c>
      <c r="G26" s="384">
        <f>SUM(G18:G25)</f>
        <v>100.29298999999999</v>
      </c>
      <c r="H26" s="384">
        <f>H18</f>
        <v>0</v>
      </c>
    </row>
    <row r="27" spans="1:11" s="15" customFormat="1" x14ac:dyDescent="0.2">
      <c r="A27" s="29"/>
      <c r="B27" s="29" t="s">
        <v>34</v>
      </c>
      <c r="C27" s="448">
        <f>C17+C26</f>
        <v>155.79</v>
      </c>
      <c r="D27" s="448">
        <f>D17+D26</f>
        <v>0</v>
      </c>
      <c r="E27" s="448">
        <f>E17+E26</f>
        <v>155.54</v>
      </c>
      <c r="F27" s="448">
        <f>F17+F26</f>
        <v>0</v>
      </c>
      <c r="G27" s="448">
        <f>G17+G26</f>
        <v>155.54298999999997</v>
      </c>
      <c r="H27" s="448">
        <f>H13</f>
        <v>-2.9899999999827287E-3</v>
      </c>
      <c r="I27" s="341"/>
    </row>
    <row r="28" spans="1:11" s="36" customFormat="1" ht="15.75" customHeight="1" x14ac:dyDescent="0.2">
      <c r="E28" s="357"/>
      <c r="H28" s="357"/>
    </row>
    <row r="29" spans="1:11" x14ac:dyDescent="0.2">
      <c r="G29" s="329"/>
    </row>
    <row r="31" spans="1:11" x14ac:dyDescent="0.2">
      <c r="F31" s="788" t="s">
        <v>829</v>
      </c>
      <c r="G31" s="788"/>
      <c r="H31" s="788"/>
    </row>
    <row r="32" spans="1:11" x14ac:dyDescent="0.2">
      <c r="B32" s="15" t="s">
        <v>12</v>
      </c>
      <c r="F32" s="680" t="s">
        <v>824</v>
      </c>
      <c r="G32" s="680"/>
      <c r="H32" s="680"/>
    </row>
    <row r="33" spans="3:8" x14ac:dyDescent="0.2">
      <c r="F33" s="680" t="s">
        <v>825</v>
      </c>
      <c r="G33" s="680"/>
      <c r="H33" s="680"/>
    </row>
    <row r="34" spans="3:8" x14ac:dyDescent="0.2">
      <c r="F34" s="35" t="s">
        <v>82</v>
      </c>
      <c r="G34" s="35"/>
      <c r="H34" s="35"/>
    </row>
    <row r="35" spans="3:8" s="399" customFormat="1" x14ac:dyDescent="0.2">
      <c r="F35" s="35"/>
      <c r="G35" s="35"/>
      <c r="H35" s="35"/>
    </row>
    <row r="36" spans="3:8" s="399" customFormat="1" x14ac:dyDescent="0.2">
      <c r="C36" s="338"/>
      <c r="D36" s="338"/>
      <c r="E36" s="385"/>
      <c r="F36" s="338"/>
      <c r="G36" s="16"/>
      <c r="H36" s="338"/>
    </row>
    <row r="37" spans="3:8" s="399" customFormat="1" x14ac:dyDescent="0.2">
      <c r="C37" s="16"/>
      <c r="F37" s="35"/>
      <c r="G37" s="35"/>
      <c r="H37" s="35"/>
    </row>
    <row r="39" spans="3:8" x14ac:dyDescent="0.2">
      <c r="D39" s="21"/>
      <c r="E39" s="21"/>
      <c r="F39" s="21"/>
      <c r="G39" s="21"/>
    </row>
    <row r="40" spans="3:8" x14ac:dyDescent="0.2">
      <c r="D40" s="21"/>
      <c r="E40" s="21"/>
      <c r="F40" s="21"/>
      <c r="G40" s="21"/>
    </row>
    <row r="41" spans="3:8" x14ac:dyDescent="0.2">
      <c r="D41" s="21"/>
      <c r="E41" s="21"/>
      <c r="F41" s="21"/>
      <c r="G41" s="21"/>
    </row>
    <row r="42" spans="3:8" x14ac:dyDescent="0.2">
      <c r="D42" s="21"/>
      <c r="E42" s="21"/>
      <c r="F42" s="21"/>
      <c r="G42" s="21"/>
    </row>
    <row r="43" spans="3:8" x14ac:dyDescent="0.2">
      <c r="D43" s="21"/>
      <c r="E43" s="21"/>
      <c r="F43" s="21"/>
      <c r="G43" s="21"/>
    </row>
  </sheetData>
  <mergeCells count="16">
    <mergeCell ref="F31:H31"/>
    <mergeCell ref="F32:H32"/>
    <mergeCell ref="F33:H33"/>
    <mergeCell ref="D18:D25"/>
    <mergeCell ref="F18:F25"/>
    <mergeCell ref="E13:E25"/>
    <mergeCell ref="C20:C25"/>
    <mergeCell ref="A3:H3"/>
    <mergeCell ref="A4:H4"/>
    <mergeCell ref="C13:C16"/>
    <mergeCell ref="D13:D16"/>
    <mergeCell ref="F13:F16"/>
    <mergeCell ref="A6:H6"/>
    <mergeCell ref="A9:B9"/>
    <mergeCell ref="H13:H25"/>
    <mergeCell ref="F10:H10"/>
  </mergeCells>
  <phoneticPr fontId="0" type="noConversion"/>
  <printOptions horizontalCentered="1"/>
  <pageMargins left="0.70866141732283472" right="0.70866141732283472" top="0.23622047244094491" bottom="0" header="0.31496062992125984" footer="0.31496062992125984"/>
  <pageSetup paperSize="9" scale="8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5"/>
  <sheetViews>
    <sheetView view="pageBreakPreview" topLeftCell="A7" zoomScaleSheetLayoutView="100" workbookViewId="0">
      <selection activeCell="C28" sqref="C28"/>
    </sheetView>
  </sheetViews>
  <sheetFormatPr defaultColWidth="9.140625" defaultRowHeight="12.75" x14ac:dyDescent="0.2"/>
  <cols>
    <col min="1" max="1" width="9.140625" style="16"/>
    <col min="2" max="2" width="19.28515625" style="16" customWidth="1"/>
    <col min="3" max="3" width="28.42578125" style="16" customWidth="1"/>
    <col min="4" max="4" width="27.7109375" style="16" customWidth="1"/>
    <col min="5" max="5" width="39.42578125" style="16" customWidth="1"/>
    <col min="6" max="16384" width="9.140625" style="16"/>
  </cols>
  <sheetData>
    <row r="1" spans="1:18" s="548" customFormat="1" ht="30" customHeight="1" x14ac:dyDescent="0.2"/>
    <row r="2" spans="1:18" customFormat="1" ht="15" x14ac:dyDescent="0.2">
      <c r="E2" s="40" t="s">
        <v>525</v>
      </c>
      <c r="F2" s="42"/>
    </row>
    <row r="3" spans="1:18" customFormat="1" ht="15" x14ac:dyDescent="0.2">
      <c r="D3" s="44" t="s">
        <v>0</v>
      </c>
      <c r="E3" s="44"/>
      <c r="F3" s="44"/>
    </row>
    <row r="4" spans="1:18" customFormat="1" ht="20.25" x14ac:dyDescent="0.3">
      <c r="B4" s="153"/>
      <c r="C4" s="687" t="s">
        <v>655</v>
      </c>
      <c r="D4" s="687"/>
      <c r="E4" s="687"/>
      <c r="F4" s="43"/>
    </row>
    <row r="5" spans="1:18" customFormat="1" ht="10.5" customHeight="1" x14ac:dyDescent="0.2"/>
    <row r="6" spans="1:18" ht="30.75" customHeight="1" x14ac:dyDescent="0.2">
      <c r="A6" s="839" t="s">
        <v>688</v>
      </c>
      <c r="B6" s="839"/>
      <c r="C6" s="839"/>
      <c r="D6" s="839"/>
      <c r="E6" s="839"/>
    </row>
    <row r="8" spans="1:18" ht="0.75" customHeight="1" x14ac:dyDescent="0.2"/>
    <row r="9" spans="1:18" x14ac:dyDescent="0.2">
      <c r="A9" s="662" t="s">
        <v>896</v>
      </c>
      <c r="B9" s="662"/>
    </row>
    <row r="10" spans="1:18" x14ac:dyDescent="0.2">
      <c r="D10" s="864" t="s">
        <v>922</v>
      </c>
      <c r="E10" s="864"/>
      <c r="Q10" s="19"/>
      <c r="R10" s="21"/>
    </row>
    <row r="11" spans="1:18" ht="26.25" customHeight="1" x14ac:dyDescent="0.2">
      <c r="A11" s="656" t="s">
        <v>2</v>
      </c>
      <c r="B11" s="656" t="s">
        <v>3</v>
      </c>
      <c r="C11" s="861" t="s">
        <v>521</v>
      </c>
      <c r="D11" s="862"/>
      <c r="E11" s="863"/>
      <c r="Q11" s="21"/>
      <c r="R11" s="21"/>
    </row>
    <row r="12" spans="1:18" ht="56.25" customHeight="1" x14ac:dyDescent="0.2">
      <c r="A12" s="656"/>
      <c r="B12" s="656"/>
      <c r="C12" s="5" t="s">
        <v>523</v>
      </c>
      <c r="D12" s="5" t="s">
        <v>524</v>
      </c>
      <c r="E12" s="5" t="s">
        <v>522</v>
      </c>
    </row>
    <row r="13" spans="1:18" s="112" customFormat="1" ht="15.75" customHeight="1" x14ac:dyDescent="0.2">
      <c r="A13" s="66">
        <v>1</v>
      </c>
      <c r="B13" s="65">
        <v>2</v>
      </c>
      <c r="C13" s="66">
        <v>3</v>
      </c>
      <c r="D13" s="65">
        <v>4</v>
      </c>
      <c r="E13" s="66">
        <v>5</v>
      </c>
    </row>
    <row r="14" spans="1:18" ht="18" customHeight="1" x14ac:dyDescent="0.2">
      <c r="A14" s="8">
        <v>1</v>
      </c>
      <c r="B14" s="19" t="s">
        <v>830</v>
      </c>
      <c r="C14" s="855" t="s">
        <v>857</v>
      </c>
      <c r="D14" s="856"/>
      <c r="E14" s="29"/>
    </row>
    <row r="15" spans="1:18" ht="74.25" hidden="1" customHeight="1" x14ac:dyDescent="0.2">
      <c r="A15" s="8">
        <v>2</v>
      </c>
      <c r="B15" s="19" t="s">
        <v>831</v>
      </c>
      <c r="C15" s="857"/>
      <c r="D15" s="858"/>
      <c r="E15" s="19"/>
    </row>
    <row r="16" spans="1:18" ht="12" customHeight="1" x14ac:dyDescent="0.2">
      <c r="A16" s="8">
        <v>3</v>
      </c>
      <c r="B16" s="19" t="s">
        <v>832</v>
      </c>
      <c r="C16" s="857"/>
      <c r="D16" s="858"/>
      <c r="E16" s="19"/>
    </row>
    <row r="17" spans="1:6" x14ac:dyDescent="0.2">
      <c r="A17" s="8">
        <v>4</v>
      </c>
      <c r="B17" s="19" t="s">
        <v>833</v>
      </c>
      <c r="C17" s="857"/>
      <c r="D17" s="858"/>
      <c r="E17" s="19"/>
    </row>
    <row r="18" spans="1:6" ht="15.75" customHeight="1" x14ac:dyDescent="0.2">
      <c r="A18" s="8">
        <v>5</v>
      </c>
      <c r="B18" s="19" t="s">
        <v>834</v>
      </c>
      <c r="C18" s="857"/>
      <c r="D18" s="858"/>
      <c r="E18" s="19"/>
    </row>
    <row r="19" spans="1:6" ht="12.75" customHeight="1" x14ac:dyDescent="0.2">
      <c r="A19" s="8">
        <v>6</v>
      </c>
      <c r="B19" s="19" t="s">
        <v>835</v>
      </c>
      <c r="C19" s="857"/>
      <c r="D19" s="858"/>
      <c r="E19" s="19"/>
    </row>
    <row r="20" spans="1:6" ht="12.75" customHeight="1" x14ac:dyDescent="0.2">
      <c r="A20" s="8">
        <v>7</v>
      </c>
      <c r="B20" s="19" t="s">
        <v>836</v>
      </c>
      <c r="C20" s="857"/>
      <c r="D20" s="858"/>
      <c r="E20" s="19"/>
    </row>
    <row r="21" spans="1:6" x14ac:dyDescent="0.2">
      <c r="A21" s="8">
        <v>8</v>
      </c>
      <c r="B21" s="19" t="s">
        <v>837</v>
      </c>
      <c r="C21" s="857"/>
      <c r="D21" s="858"/>
      <c r="E21" s="29"/>
    </row>
    <row r="22" spans="1:6" x14ac:dyDescent="0.2">
      <c r="A22" s="8">
        <v>9</v>
      </c>
      <c r="B22" s="19" t="s">
        <v>838</v>
      </c>
      <c r="C22" s="857"/>
      <c r="D22" s="858"/>
      <c r="E22" s="19"/>
    </row>
    <row r="23" spans="1:6" x14ac:dyDescent="0.2">
      <c r="A23" s="8">
        <v>10</v>
      </c>
      <c r="B23" s="19" t="s">
        <v>839</v>
      </c>
      <c r="C23" s="857"/>
      <c r="D23" s="858"/>
      <c r="E23" s="19"/>
    </row>
    <row r="24" spans="1:6" x14ac:dyDescent="0.2">
      <c r="A24" s="8">
        <v>11</v>
      </c>
      <c r="B24" s="19" t="s">
        <v>840</v>
      </c>
      <c r="C24" s="857"/>
      <c r="D24" s="858"/>
      <c r="E24" s="19"/>
    </row>
    <row r="25" spans="1:6" x14ac:dyDescent="0.2">
      <c r="A25" s="8">
        <v>12</v>
      </c>
      <c r="B25" s="19" t="s">
        <v>841</v>
      </c>
      <c r="C25" s="859"/>
      <c r="D25" s="860"/>
      <c r="E25" s="19"/>
    </row>
    <row r="26" spans="1:6" x14ac:dyDescent="0.2">
      <c r="A26" s="29"/>
      <c r="B26" s="29" t="s">
        <v>17</v>
      </c>
      <c r="C26" s="19"/>
      <c r="D26" s="19"/>
      <c r="E26" s="19"/>
    </row>
    <row r="27" spans="1:6" x14ac:dyDescent="0.2">
      <c r="E27" s="30"/>
    </row>
    <row r="28" spans="1:6" ht="24" customHeight="1" x14ac:dyDescent="0.2">
      <c r="E28" s="12"/>
    </row>
    <row r="32" spans="1:6" x14ac:dyDescent="0.2">
      <c r="E32" s="547" t="s">
        <v>828</v>
      </c>
      <c r="F32" s="547"/>
    </row>
    <row r="33" spans="1:6" x14ac:dyDescent="0.2">
      <c r="A33" s="35" t="s">
        <v>12</v>
      </c>
      <c r="E33" s="680" t="s">
        <v>824</v>
      </c>
      <c r="F33" s="680"/>
    </row>
    <row r="34" spans="1:6" x14ac:dyDescent="0.2">
      <c r="E34" s="680" t="s">
        <v>825</v>
      </c>
      <c r="F34" s="680"/>
    </row>
    <row r="35" spans="1:6" x14ac:dyDescent="0.2">
      <c r="E35" s="35" t="s">
        <v>82</v>
      </c>
      <c r="F35" s="35"/>
    </row>
  </sheetData>
  <mergeCells count="10">
    <mergeCell ref="E33:F33"/>
    <mergeCell ref="E34:F34"/>
    <mergeCell ref="C14:D25"/>
    <mergeCell ref="A9:B9"/>
    <mergeCell ref="C4:E4"/>
    <mergeCell ref="A6:E6"/>
    <mergeCell ref="C11:E11"/>
    <mergeCell ref="D10:E10"/>
    <mergeCell ref="B11:B12"/>
    <mergeCell ref="A11:A12"/>
  </mergeCells>
  <printOptions horizontalCentered="1"/>
  <pageMargins left="0.70866141732283472" right="0.70866141732283472" top="0.23622047244094491" bottom="0" header="0.31496062992125984" footer="0.31496062992125984"/>
  <pageSetup paperSize="9" orientation="landscape" r:id="rId1"/>
  <colBreaks count="1" manualBreakCount="1">
    <brk id="5" min="1" max="3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view="pageBreakPreview" topLeftCell="A4" zoomScaleSheetLayoutView="100" workbookViewId="0">
      <selection sqref="A1:XFD1"/>
    </sheetView>
  </sheetViews>
  <sheetFormatPr defaultRowHeight="12.75" x14ac:dyDescent="0.2"/>
  <sheetData>
    <row r="1" spans="1:8" ht="30.75" customHeight="1" x14ac:dyDescent="0.25">
      <c r="A1" s="651"/>
      <c r="B1" s="651"/>
      <c r="C1" s="651"/>
      <c r="D1" s="651"/>
      <c r="E1" s="284"/>
      <c r="F1" s="284"/>
      <c r="G1" s="284"/>
    </row>
    <row r="2" spans="1:8" x14ac:dyDescent="0.2">
      <c r="B2" s="15"/>
    </row>
    <row r="4" spans="1:8" ht="12.75" customHeight="1" x14ac:dyDescent="0.2">
      <c r="B4" s="652"/>
      <c r="C4" s="652"/>
      <c r="D4" s="652"/>
      <c r="E4" s="652"/>
      <c r="F4" s="652"/>
      <c r="G4" s="652"/>
      <c r="H4" s="652"/>
    </row>
    <row r="5" spans="1:8" ht="12.75" customHeight="1" x14ac:dyDescent="0.2">
      <c r="B5" s="652"/>
      <c r="C5" s="652"/>
      <c r="D5" s="652"/>
      <c r="E5" s="652"/>
      <c r="F5" s="652"/>
      <c r="G5" s="652"/>
      <c r="H5" s="652"/>
    </row>
    <row r="6" spans="1:8" ht="12.75" customHeight="1" x14ac:dyDescent="0.2">
      <c r="B6" s="652"/>
      <c r="C6" s="652"/>
      <c r="D6" s="652"/>
      <c r="E6" s="652"/>
      <c r="F6" s="652"/>
      <c r="G6" s="652"/>
      <c r="H6" s="652"/>
    </row>
    <row r="7" spans="1:8" ht="12.75" customHeight="1" x14ac:dyDescent="0.2">
      <c r="B7" s="652"/>
      <c r="C7" s="652"/>
      <c r="D7" s="652"/>
      <c r="E7" s="652"/>
      <c r="F7" s="652"/>
      <c r="G7" s="652"/>
      <c r="H7" s="652"/>
    </row>
    <row r="8" spans="1:8" ht="12.75" customHeight="1" x14ac:dyDescent="0.2">
      <c r="B8" s="652"/>
      <c r="C8" s="652"/>
      <c r="D8" s="652"/>
      <c r="E8" s="652"/>
      <c r="F8" s="652"/>
      <c r="G8" s="652"/>
      <c r="H8" s="652"/>
    </row>
    <row r="9" spans="1:8" ht="12.75" customHeight="1" x14ac:dyDescent="0.2">
      <c r="B9" s="652"/>
      <c r="C9" s="652"/>
      <c r="D9" s="652"/>
      <c r="E9" s="652"/>
      <c r="F9" s="652"/>
      <c r="G9" s="652"/>
      <c r="H9" s="652"/>
    </row>
    <row r="10" spans="1:8" ht="12.75" customHeight="1" x14ac:dyDescent="0.2">
      <c r="B10" s="652"/>
      <c r="C10" s="652"/>
      <c r="D10" s="652"/>
      <c r="E10" s="652"/>
      <c r="F10" s="652"/>
      <c r="G10" s="652"/>
      <c r="H10" s="652"/>
    </row>
    <row r="11" spans="1:8" ht="12.75" customHeight="1" x14ac:dyDescent="0.2">
      <c r="B11" s="652"/>
      <c r="C11" s="652"/>
      <c r="D11" s="652"/>
      <c r="E11" s="652"/>
      <c r="F11" s="652"/>
      <c r="G11" s="652"/>
      <c r="H11" s="652"/>
    </row>
    <row r="12" spans="1:8" ht="12.75" customHeight="1" x14ac:dyDescent="0.2">
      <c r="B12" s="652"/>
      <c r="C12" s="652"/>
      <c r="D12" s="652"/>
      <c r="E12" s="652"/>
      <c r="F12" s="652"/>
      <c r="G12" s="652"/>
      <c r="H12" s="652"/>
    </row>
    <row r="13" spans="1:8" ht="12.75" customHeight="1" x14ac:dyDescent="0.2">
      <c r="B13" s="652"/>
      <c r="C13" s="652"/>
      <c r="D13" s="652"/>
      <c r="E13" s="652"/>
      <c r="F13" s="652"/>
      <c r="G13" s="652"/>
      <c r="H13" s="652"/>
    </row>
  </sheetData>
  <mergeCells count="2">
    <mergeCell ref="B4:H13"/>
    <mergeCell ref="A1:D1"/>
  </mergeCells>
  <printOptions horizontalCentered="1" verticalCentered="1"/>
  <pageMargins left="0.70866141732283472" right="0.70866141732283472" top="0.23622047244094491" bottom="0" header="0.31496062992125984" footer="0.31496062992125984"/>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view="pageBreakPreview" topLeftCell="A8" zoomScaleSheetLayoutView="100" workbookViewId="0">
      <selection activeCell="B28" sqref="B28"/>
    </sheetView>
  </sheetViews>
  <sheetFormatPr defaultRowHeight="12.75" x14ac:dyDescent="0.2"/>
  <cols>
    <col min="1" max="1" width="8.28515625" customWidth="1"/>
    <col min="2" max="2" width="13.42578125" customWidth="1"/>
    <col min="3" max="3" width="14.28515625" customWidth="1"/>
    <col min="4" max="5" width="13.5703125" customWidth="1"/>
    <col min="6" max="7" width="12.85546875" customWidth="1"/>
    <col min="8" max="8" width="15.28515625" customWidth="1"/>
    <col min="9" max="9" width="15.42578125" customWidth="1"/>
    <col min="10" max="10" width="13.28515625" customWidth="1"/>
  </cols>
  <sheetData>
    <row r="1" spans="1:11" ht="30" customHeight="1" x14ac:dyDescent="0.2"/>
    <row r="2" spans="1:11" ht="18" x14ac:dyDescent="0.35">
      <c r="I2" s="869" t="s">
        <v>765</v>
      </c>
      <c r="J2" s="869"/>
    </row>
    <row r="3" spans="1:11" ht="18" x14ac:dyDescent="0.35">
      <c r="C3" s="772" t="s">
        <v>0</v>
      </c>
      <c r="D3" s="772"/>
      <c r="E3" s="772"/>
      <c r="F3" s="772"/>
      <c r="G3" s="772"/>
      <c r="H3" s="772"/>
      <c r="I3" s="244"/>
      <c r="J3" s="219"/>
      <c r="K3" s="219"/>
    </row>
    <row r="4" spans="1:11" ht="21" x14ac:dyDescent="0.35">
      <c r="B4" s="773" t="s">
        <v>655</v>
      </c>
      <c r="C4" s="773"/>
      <c r="D4" s="773"/>
      <c r="E4" s="773"/>
      <c r="F4" s="773"/>
      <c r="G4" s="773"/>
      <c r="H4" s="773"/>
      <c r="I4" s="220"/>
      <c r="J4" s="220"/>
      <c r="K4" s="220"/>
    </row>
    <row r="5" spans="1:11" ht="21" x14ac:dyDescent="0.35">
      <c r="C5" s="190"/>
      <c r="D5" s="190"/>
      <c r="E5" s="190"/>
      <c r="F5" s="190"/>
      <c r="G5" s="190"/>
      <c r="H5" s="190"/>
      <c r="I5" s="190"/>
      <c r="J5" s="220"/>
      <c r="K5" s="220"/>
    </row>
    <row r="6" spans="1:11" ht="20.25" customHeight="1" x14ac:dyDescent="0.2">
      <c r="C6" s="870" t="s">
        <v>689</v>
      </c>
      <c r="D6" s="870"/>
      <c r="E6" s="870"/>
      <c r="F6" s="870"/>
      <c r="G6" s="870"/>
      <c r="H6" s="870"/>
      <c r="I6" s="870"/>
    </row>
    <row r="7" spans="1:11" ht="20.25" customHeight="1" x14ac:dyDescent="0.2">
      <c r="A7" s="449" t="s">
        <v>896</v>
      </c>
      <c r="B7" s="449"/>
      <c r="C7" s="224"/>
      <c r="D7" s="224"/>
      <c r="E7" s="224"/>
      <c r="F7" s="224"/>
      <c r="G7" s="224"/>
      <c r="H7" s="224"/>
      <c r="I7" s="871"/>
      <c r="J7" s="871"/>
    </row>
    <row r="8" spans="1:11" ht="15" customHeight="1" x14ac:dyDescent="0.2">
      <c r="A8" s="865" t="s">
        <v>72</v>
      </c>
      <c r="B8" s="865" t="s">
        <v>35</v>
      </c>
      <c r="C8" s="865" t="s">
        <v>421</v>
      </c>
      <c r="D8" s="865" t="s">
        <v>400</v>
      </c>
      <c r="E8" s="866" t="s">
        <v>470</v>
      </c>
      <c r="F8" s="865" t="s">
        <v>399</v>
      </c>
      <c r="G8" s="865"/>
      <c r="H8" s="865"/>
      <c r="I8" s="865" t="s">
        <v>425</v>
      </c>
      <c r="J8" s="866" t="s">
        <v>426</v>
      </c>
    </row>
    <row r="9" spans="1:11" ht="12.75" customHeight="1" x14ac:dyDescent="0.2">
      <c r="A9" s="865"/>
      <c r="B9" s="865"/>
      <c r="C9" s="865"/>
      <c r="D9" s="865"/>
      <c r="E9" s="867"/>
      <c r="F9" s="865" t="s">
        <v>422</v>
      </c>
      <c r="G9" s="866" t="s">
        <v>423</v>
      </c>
      <c r="H9" s="865" t="s">
        <v>424</v>
      </c>
      <c r="I9" s="865"/>
      <c r="J9" s="867"/>
    </row>
    <row r="10" spans="1:11" ht="20.25" customHeight="1" x14ac:dyDescent="0.2">
      <c r="A10" s="865"/>
      <c r="B10" s="865"/>
      <c r="C10" s="865"/>
      <c r="D10" s="865"/>
      <c r="E10" s="867"/>
      <c r="F10" s="865"/>
      <c r="G10" s="867"/>
      <c r="H10" s="865"/>
      <c r="I10" s="865"/>
      <c r="J10" s="867"/>
    </row>
    <row r="11" spans="1:11" ht="63.75" customHeight="1" x14ac:dyDescent="0.2">
      <c r="A11" s="865"/>
      <c r="B11" s="865"/>
      <c r="C11" s="865"/>
      <c r="D11" s="865"/>
      <c r="E11" s="868"/>
      <c r="F11" s="865"/>
      <c r="G11" s="868"/>
      <c r="H11" s="865"/>
      <c r="I11" s="865"/>
      <c r="J11" s="868"/>
    </row>
    <row r="12" spans="1:11" ht="15" x14ac:dyDescent="0.25">
      <c r="A12" s="226">
        <v>1</v>
      </c>
      <c r="B12" s="226">
        <v>2</v>
      </c>
      <c r="C12" s="227">
        <v>3</v>
      </c>
      <c r="D12" s="226">
        <v>4</v>
      </c>
      <c r="E12" s="227">
        <v>5</v>
      </c>
      <c r="F12" s="226">
        <v>6</v>
      </c>
      <c r="G12" s="227">
        <v>7</v>
      </c>
      <c r="H12" s="226">
        <v>8</v>
      </c>
      <c r="I12" s="227">
        <v>9</v>
      </c>
      <c r="J12" s="226">
        <v>10</v>
      </c>
    </row>
    <row r="13" spans="1:11" ht="25.5" customHeight="1" x14ac:dyDescent="0.25">
      <c r="A13" s="8">
        <v>1</v>
      </c>
      <c r="B13" s="19" t="s">
        <v>830</v>
      </c>
      <c r="C13" s="872" t="s">
        <v>924</v>
      </c>
      <c r="D13" s="578">
        <f>'AT-3'!G10</f>
        <v>850</v>
      </c>
      <c r="E13" s="875" t="s">
        <v>925</v>
      </c>
      <c r="F13" s="578">
        <v>218</v>
      </c>
      <c r="G13" s="579">
        <v>0</v>
      </c>
      <c r="H13" s="578">
        <f>D13-F13-G13</f>
        <v>632</v>
      </c>
      <c r="I13" s="579" t="s">
        <v>856</v>
      </c>
      <c r="J13" s="580">
        <v>0</v>
      </c>
    </row>
    <row r="14" spans="1:11" ht="15" x14ac:dyDescent="0.25">
      <c r="A14" s="8">
        <v>2</v>
      </c>
      <c r="B14" s="19" t="s">
        <v>831</v>
      </c>
      <c r="C14" s="873"/>
      <c r="D14" s="578">
        <f>'AT-3'!G11</f>
        <v>1662</v>
      </c>
      <c r="E14" s="876"/>
      <c r="F14" s="578"/>
      <c r="G14" s="579">
        <v>0</v>
      </c>
      <c r="H14" s="578">
        <f t="shared" ref="H14:H24" si="0">D14-F14-G14</f>
        <v>1662</v>
      </c>
      <c r="I14" s="579" t="s">
        <v>856</v>
      </c>
      <c r="J14" s="580">
        <v>0</v>
      </c>
    </row>
    <row r="15" spans="1:11" ht="15" x14ac:dyDescent="0.25">
      <c r="A15" s="8">
        <v>3</v>
      </c>
      <c r="B15" s="19" t="s">
        <v>832</v>
      </c>
      <c r="C15" s="873"/>
      <c r="D15" s="578">
        <f>'AT-3'!G12</f>
        <v>756</v>
      </c>
      <c r="E15" s="876"/>
      <c r="F15" s="578">
        <v>253</v>
      </c>
      <c r="G15" s="579">
        <v>0</v>
      </c>
      <c r="H15" s="578">
        <f t="shared" si="0"/>
        <v>503</v>
      </c>
      <c r="I15" s="579" t="s">
        <v>856</v>
      </c>
      <c r="J15" s="580">
        <v>0</v>
      </c>
    </row>
    <row r="16" spans="1:11" ht="15" x14ac:dyDescent="0.25">
      <c r="A16" s="8">
        <v>4</v>
      </c>
      <c r="B16" s="19" t="s">
        <v>833</v>
      </c>
      <c r="C16" s="873"/>
      <c r="D16" s="578">
        <f>'AT-3'!G13</f>
        <v>2533</v>
      </c>
      <c r="E16" s="876"/>
      <c r="F16" s="578">
        <v>1255</v>
      </c>
      <c r="G16" s="579">
        <v>0</v>
      </c>
      <c r="H16" s="578">
        <f t="shared" si="0"/>
        <v>1278</v>
      </c>
      <c r="I16" s="579" t="s">
        <v>856</v>
      </c>
      <c r="J16" s="580">
        <v>0</v>
      </c>
    </row>
    <row r="17" spans="1:10" ht="15" x14ac:dyDescent="0.25">
      <c r="A17" s="8">
        <v>5</v>
      </c>
      <c r="B17" s="19" t="s">
        <v>834</v>
      </c>
      <c r="C17" s="873"/>
      <c r="D17" s="578">
        <f>'AT-3'!G14</f>
        <v>267</v>
      </c>
      <c r="E17" s="876"/>
      <c r="F17" s="578">
        <v>0</v>
      </c>
      <c r="G17" s="579">
        <v>0</v>
      </c>
      <c r="H17" s="578">
        <f t="shared" si="0"/>
        <v>267</v>
      </c>
      <c r="I17" s="579" t="s">
        <v>856</v>
      </c>
      <c r="J17" s="580">
        <v>0</v>
      </c>
    </row>
    <row r="18" spans="1:10" ht="15" x14ac:dyDescent="0.25">
      <c r="A18" s="8">
        <v>6</v>
      </c>
      <c r="B18" s="19" t="s">
        <v>835</v>
      </c>
      <c r="C18" s="873"/>
      <c r="D18" s="578">
        <f>'AT-3'!G15</f>
        <v>1038</v>
      </c>
      <c r="E18" s="876"/>
      <c r="F18" s="578">
        <v>0</v>
      </c>
      <c r="G18" s="579">
        <v>0</v>
      </c>
      <c r="H18" s="578">
        <f t="shared" si="0"/>
        <v>1038</v>
      </c>
      <c r="I18" s="579" t="s">
        <v>856</v>
      </c>
      <c r="J18" s="580">
        <v>0</v>
      </c>
    </row>
    <row r="19" spans="1:10" ht="15" x14ac:dyDescent="0.25">
      <c r="A19" s="8">
        <v>7</v>
      </c>
      <c r="B19" s="19" t="s">
        <v>836</v>
      </c>
      <c r="C19" s="873"/>
      <c r="D19" s="578">
        <f>'AT-3'!G16</f>
        <v>259</v>
      </c>
      <c r="E19" s="876"/>
      <c r="F19" s="578">
        <v>0</v>
      </c>
      <c r="G19" s="579">
        <v>0</v>
      </c>
      <c r="H19" s="578">
        <f t="shared" si="0"/>
        <v>259</v>
      </c>
      <c r="I19" s="579" t="s">
        <v>856</v>
      </c>
      <c r="J19" s="580">
        <v>0</v>
      </c>
    </row>
    <row r="20" spans="1:10" ht="15" x14ac:dyDescent="0.25">
      <c r="A20" s="8">
        <v>8</v>
      </c>
      <c r="B20" s="19" t="s">
        <v>837</v>
      </c>
      <c r="C20" s="873"/>
      <c r="D20" s="578">
        <f>'AT-3'!G17</f>
        <v>2458</v>
      </c>
      <c r="E20" s="876"/>
      <c r="F20" s="578">
        <v>0</v>
      </c>
      <c r="G20" s="579">
        <v>0</v>
      </c>
      <c r="H20" s="578">
        <f t="shared" si="0"/>
        <v>2458</v>
      </c>
      <c r="I20" s="579" t="s">
        <v>856</v>
      </c>
      <c r="J20" s="580">
        <v>0</v>
      </c>
    </row>
    <row r="21" spans="1:10" ht="15" x14ac:dyDescent="0.25">
      <c r="A21" s="8">
        <v>9</v>
      </c>
      <c r="B21" s="19" t="s">
        <v>838</v>
      </c>
      <c r="C21" s="873"/>
      <c r="D21" s="578">
        <f>'AT-3'!G18</f>
        <v>2329</v>
      </c>
      <c r="E21" s="876"/>
      <c r="F21" s="578">
        <v>0</v>
      </c>
      <c r="G21" s="579">
        <v>0</v>
      </c>
      <c r="H21" s="578">
        <f t="shared" si="0"/>
        <v>2329</v>
      </c>
      <c r="I21" s="579" t="s">
        <v>856</v>
      </c>
      <c r="J21" s="580">
        <v>0</v>
      </c>
    </row>
    <row r="22" spans="1:10" ht="15" x14ac:dyDescent="0.25">
      <c r="A22" s="8">
        <v>10</v>
      </c>
      <c r="B22" s="19" t="s">
        <v>839</v>
      </c>
      <c r="C22" s="873"/>
      <c r="D22" s="578">
        <f>'AT-3'!G19</f>
        <v>1463</v>
      </c>
      <c r="E22" s="876"/>
      <c r="F22" s="488">
        <v>24</v>
      </c>
      <c r="G22" s="579">
        <v>0</v>
      </c>
      <c r="H22" s="578">
        <f t="shared" si="0"/>
        <v>1439</v>
      </c>
      <c r="I22" s="579" t="s">
        <v>856</v>
      </c>
      <c r="J22" s="580">
        <v>0</v>
      </c>
    </row>
    <row r="23" spans="1:10" ht="15" x14ac:dyDescent="0.25">
      <c r="A23" s="8">
        <v>11</v>
      </c>
      <c r="B23" s="19" t="s">
        <v>840</v>
      </c>
      <c r="C23" s="873"/>
      <c r="D23" s="578">
        <f>'AT-3'!G20</f>
        <v>1102</v>
      </c>
      <c r="E23" s="876"/>
      <c r="F23" s="488">
        <v>586</v>
      </c>
      <c r="G23" s="579">
        <v>0</v>
      </c>
      <c r="H23" s="578">
        <f t="shared" si="0"/>
        <v>516</v>
      </c>
      <c r="I23" s="579" t="s">
        <v>856</v>
      </c>
      <c r="J23" s="580">
        <v>0</v>
      </c>
    </row>
    <row r="24" spans="1:10" ht="15" x14ac:dyDescent="0.25">
      <c r="A24" s="8">
        <v>12</v>
      </c>
      <c r="B24" s="19" t="s">
        <v>841</v>
      </c>
      <c r="C24" s="874"/>
      <c r="D24" s="578">
        <f>'AT-3'!G21</f>
        <v>777</v>
      </c>
      <c r="E24" s="877"/>
      <c r="F24" s="488">
        <v>471</v>
      </c>
      <c r="G24" s="579">
        <v>0</v>
      </c>
      <c r="H24" s="578">
        <f t="shared" si="0"/>
        <v>306</v>
      </c>
      <c r="I24" s="579" t="s">
        <v>856</v>
      </c>
      <c r="J24" s="580">
        <v>0</v>
      </c>
    </row>
    <row r="25" spans="1:10" s="15" customFormat="1" x14ac:dyDescent="0.2">
      <c r="A25" s="29"/>
      <c r="B25" s="29" t="s">
        <v>17</v>
      </c>
      <c r="C25" s="29"/>
      <c r="D25" s="629">
        <f>SUM(D13:D24)</f>
        <v>15494</v>
      </c>
      <c r="E25" s="629">
        <f t="shared" ref="E25:J25" si="1">SUM(E13:E24)</f>
        <v>0</v>
      </c>
      <c r="F25" s="629">
        <f t="shared" si="1"/>
        <v>2807</v>
      </c>
      <c r="G25" s="629">
        <f t="shared" si="1"/>
        <v>0</v>
      </c>
      <c r="H25" s="629">
        <f t="shared" si="1"/>
        <v>12687</v>
      </c>
      <c r="I25" s="629" t="s">
        <v>11</v>
      </c>
      <c r="J25" s="629">
        <f t="shared" si="1"/>
        <v>0</v>
      </c>
    </row>
    <row r="27" spans="1:10" x14ac:dyDescent="0.2">
      <c r="G27" s="312"/>
      <c r="H27" s="312"/>
    </row>
    <row r="28" spans="1:10" x14ac:dyDescent="0.2">
      <c r="G28" s="680"/>
      <c r="H28" s="680"/>
    </row>
    <row r="29" spans="1:10" x14ac:dyDescent="0.2">
      <c r="G29" s="35"/>
      <c r="H29" s="35"/>
    </row>
    <row r="31" spans="1:10" x14ac:dyDescent="0.2">
      <c r="H31" s="788" t="s">
        <v>828</v>
      </c>
      <c r="I31" s="788"/>
      <c r="J31" s="788"/>
    </row>
    <row r="32" spans="1:10" x14ac:dyDescent="0.2">
      <c r="A32" s="198" t="s">
        <v>12</v>
      </c>
      <c r="H32" s="680" t="s">
        <v>824</v>
      </c>
      <c r="I32" s="680"/>
      <c r="J32" s="680"/>
    </row>
    <row r="33" spans="8:10" x14ac:dyDescent="0.2">
      <c r="H33" s="680" t="s">
        <v>825</v>
      </c>
      <c r="I33" s="680"/>
      <c r="J33" s="680"/>
    </row>
    <row r="34" spans="8:10" x14ac:dyDescent="0.2">
      <c r="H34" s="35" t="s">
        <v>82</v>
      </c>
      <c r="I34" s="35"/>
      <c r="J34" s="35"/>
    </row>
  </sheetData>
  <mergeCells count="22">
    <mergeCell ref="G28:H28"/>
    <mergeCell ref="H31:J31"/>
    <mergeCell ref="H32:J32"/>
    <mergeCell ref="H33:J33"/>
    <mergeCell ref="I2:J2"/>
    <mergeCell ref="C6:I6"/>
    <mergeCell ref="D8:D11"/>
    <mergeCell ref="I7:J7"/>
    <mergeCell ref="C3:H3"/>
    <mergeCell ref="B4:H4"/>
    <mergeCell ref="J8:J11"/>
    <mergeCell ref="F9:F11"/>
    <mergeCell ref="G9:G11"/>
    <mergeCell ref="C13:C24"/>
    <mergeCell ref="E13:E24"/>
    <mergeCell ref="A8:A11"/>
    <mergeCell ref="H9:H11"/>
    <mergeCell ref="I8:I11"/>
    <mergeCell ref="E8:E11"/>
    <mergeCell ref="B8:B11"/>
    <mergeCell ref="C8:C11"/>
    <mergeCell ref="F8:H8"/>
  </mergeCells>
  <printOptions horizontalCentered="1"/>
  <pageMargins left="0.70866141732283472" right="0.70866141732283472" top="0.23622047244094491" bottom="0" header="0.31496062992125984" footer="0.31496062992125984"/>
  <pageSetup paperSize="9" scale="98"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view="pageBreakPreview" zoomScale="68" zoomScaleSheetLayoutView="68" workbookViewId="0">
      <selection activeCell="D13" sqref="D13:I17"/>
    </sheetView>
  </sheetViews>
  <sheetFormatPr defaultRowHeight="12.75" x14ac:dyDescent="0.2"/>
  <cols>
    <col min="2" max="2" width="13.85546875" customWidth="1"/>
    <col min="6" max="6" width="11.5703125" customWidth="1"/>
    <col min="7" max="7" width="10.42578125" customWidth="1"/>
    <col min="8" max="8" width="20.28515625" customWidth="1"/>
    <col min="9" max="9" width="10.42578125" customWidth="1"/>
    <col min="10" max="10" width="22.85546875" customWidth="1"/>
  </cols>
  <sheetData>
    <row r="1" spans="1:13" ht="30" customHeight="1" x14ac:dyDescent="0.2"/>
    <row r="2" spans="1:13" ht="18" x14ac:dyDescent="0.35">
      <c r="A2" s="772" t="s">
        <v>0</v>
      </c>
      <c r="B2" s="772"/>
      <c r="C2" s="772"/>
      <c r="D2" s="772"/>
      <c r="E2" s="772"/>
      <c r="F2" s="772"/>
      <c r="G2" s="772"/>
      <c r="H2" s="772"/>
      <c r="I2" s="219"/>
      <c r="J2" s="283" t="s">
        <v>567</v>
      </c>
    </row>
    <row r="3" spans="1:13" ht="21" x14ac:dyDescent="0.35">
      <c r="A3" s="773" t="s">
        <v>655</v>
      </c>
      <c r="B3" s="773"/>
      <c r="C3" s="773"/>
      <c r="D3" s="773"/>
      <c r="E3" s="773"/>
      <c r="F3" s="773"/>
      <c r="G3" s="773"/>
      <c r="H3" s="773"/>
      <c r="I3" s="773"/>
      <c r="J3" s="773"/>
    </row>
    <row r="4" spans="1:13" ht="15" x14ac:dyDescent="0.3">
      <c r="A4" s="191"/>
      <c r="B4" s="191"/>
      <c r="C4" s="191"/>
      <c r="D4" s="191"/>
      <c r="E4" s="191"/>
      <c r="F4" s="191"/>
      <c r="G4" s="191"/>
      <c r="H4" s="191"/>
      <c r="I4" s="191"/>
    </row>
    <row r="5" spans="1:13" ht="18" x14ac:dyDescent="0.35">
      <c r="A5" s="772" t="s">
        <v>566</v>
      </c>
      <c r="B5" s="772"/>
      <c r="C5" s="772"/>
      <c r="D5" s="772"/>
      <c r="E5" s="772"/>
      <c r="F5" s="772"/>
      <c r="G5" s="772"/>
      <c r="H5" s="772"/>
      <c r="I5" s="772"/>
    </row>
    <row r="6" spans="1:13" ht="15" x14ac:dyDescent="0.3">
      <c r="A6" s="449" t="s">
        <v>896</v>
      </c>
      <c r="B6" s="192"/>
      <c r="C6" s="192"/>
      <c r="D6" s="192"/>
      <c r="E6" s="192"/>
      <c r="F6" s="192"/>
      <c r="G6" s="192"/>
      <c r="H6" s="893" t="s">
        <v>917</v>
      </c>
      <c r="I6" s="893"/>
      <c r="J6" s="893"/>
    </row>
    <row r="7" spans="1:13" ht="25.5" customHeight="1" x14ac:dyDescent="0.2">
      <c r="A7" s="880" t="s">
        <v>2</v>
      </c>
      <c r="B7" s="880" t="s">
        <v>401</v>
      </c>
      <c r="C7" s="656" t="s">
        <v>402</v>
      </c>
      <c r="D7" s="656"/>
      <c r="E7" s="656"/>
      <c r="F7" s="881" t="s">
        <v>405</v>
      </c>
      <c r="G7" s="882"/>
      <c r="H7" s="882"/>
      <c r="I7" s="883"/>
      <c r="J7" s="878" t="s">
        <v>409</v>
      </c>
    </row>
    <row r="8" spans="1:13" ht="67.5" customHeight="1" x14ac:dyDescent="0.2">
      <c r="A8" s="880"/>
      <c r="B8" s="880"/>
      <c r="C8" s="38" t="s">
        <v>99</v>
      </c>
      <c r="D8" s="38" t="s">
        <v>403</v>
      </c>
      <c r="E8" s="38" t="s">
        <v>404</v>
      </c>
      <c r="F8" s="222" t="s">
        <v>406</v>
      </c>
      <c r="G8" s="222" t="s">
        <v>407</v>
      </c>
      <c r="H8" s="222" t="s">
        <v>408</v>
      </c>
      <c r="I8" s="222" t="s">
        <v>45</v>
      </c>
      <c r="J8" s="879"/>
    </row>
    <row r="9" spans="1:13" ht="15" x14ac:dyDescent="0.2">
      <c r="A9" s="195" t="s">
        <v>270</v>
      </c>
      <c r="B9" s="195" t="s">
        <v>271</v>
      </c>
      <c r="C9" s="195" t="s">
        <v>272</v>
      </c>
      <c r="D9" s="195" t="s">
        <v>273</v>
      </c>
      <c r="E9" s="195" t="s">
        <v>274</v>
      </c>
      <c r="F9" s="195" t="s">
        <v>277</v>
      </c>
      <c r="G9" s="195" t="s">
        <v>295</v>
      </c>
      <c r="H9" s="195" t="s">
        <v>296</v>
      </c>
      <c r="I9" s="195" t="s">
        <v>297</v>
      </c>
      <c r="J9" s="195" t="s">
        <v>325</v>
      </c>
    </row>
    <row r="10" spans="1:13" x14ac:dyDescent="0.2">
      <c r="A10" s="8">
        <v>1</v>
      </c>
      <c r="B10" s="19" t="s">
        <v>830</v>
      </c>
      <c r="C10" s="9"/>
      <c r="D10" s="9"/>
      <c r="E10" s="9"/>
      <c r="F10" s="9"/>
      <c r="G10" s="9"/>
      <c r="H10" s="9"/>
      <c r="I10" s="9"/>
      <c r="J10" s="9"/>
    </row>
    <row r="11" spans="1:13" ht="20.100000000000001" customHeight="1" x14ac:dyDescent="0.2">
      <c r="A11" s="8">
        <v>2</v>
      </c>
      <c r="B11" s="19" t="s">
        <v>831</v>
      </c>
      <c r="C11" s="9"/>
      <c r="D11" s="9"/>
      <c r="E11" s="9"/>
      <c r="F11" s="9"/>
      <c r="G11" s="9"/>
      <c r="H11" s="9"/>
      <c r="I11" s="9"/>
      <c r="J11" s="9"/>
    </row>
    <row r="12" spans="1:13" ht="20.100000000000001" customHeight="1" x14ac:dyDescent="0.2">
      <c r="A12" s="8">
        <v>3</v>
      </c>
      <c r="B12" s="19" t="s">
        <v>832</v>
      </c>
      <c r="C12" s="9"/>
      <c r="D12" s="9"/>
      <c r="E12" s="9"/>
      <c r="F12" s="9"/>
      <c r="G12" s="9"/>
      <c r="H12" s="9"/>
      <c r="I12" s="9"/>
      <c r="J12" s="9"/>
    </row>
    <row r="13" spans="1:13" ht="20.100000000000001" customHeight="1" x14ac:dyDescent="0.2">
      <c r="A13" s="8">
        <v>4</v>
      </c>
      <c r="B13" s="19" t="s">
        <v>833</v>
      </c>
      <c r="C13" s="9"/>
      <c r="D13" s="884" t="s">
        <v>855</v>
      </c>
      <c r="E13" s="885"/>
      <c r="F13" s="885"/>
      <c r="G13" s="885"/>
      <c r="H13" s="885"/>
      <c r="I13" s="886"/>
      <c r="J13" s="9"/>
    </row>
    <row r="14" spans="1:13" ht="20.100000000000001" customHeight="1" x14ac:dyDescent="0.2">
      <c r="A14" s="8">
        <v>5</v>
      </c>
      <c r="B14" s="19" t="s">
        <v>834</v>
      </c>
      <c r="C14" s="9"/>
      <c r="D14" s="887"/>
      <c r="E14" s="888"/>
      <c r="F14" s="888"/>
      <c r="G14" s="888"/>
      <c r="H14" s="888"/>
      <c r="I14" s="889"/>
      <c r="J14" s="9"/>
      <c r="M14" s="16" t="s">
        <v>410</v>
      </c>
    </row>
    <row r="15" spans="1:13" ht="20.100000000000001" customHeight="1" x14ac:dyDescent="0.2">
      <c r="A15" s="8">
        <v>6</v>
      </c>
      <c r="B15" s="19" t="s">
        <v>835</v>
      </c>
      <c r="C15" s="9"/>
      <c r="D15" s="887"/>
      <c r="E15" s="888"/>
      <c r="F15" s="888"/>
      <c r="G15" s="888"/>
      <c r="H15" s="888"/>
      <c r="I15" s="889"/>
      <c r="J15" s="9"/>
    </row>
    <row r="16" spans="1:13" ht="20.100000000000001" customHeight="1" x14ac:dyDescent="0.2">
      <c r="A16" s="8">
        <v>7</v>
      </c>
      <c r="B16" s="19" t="s">
        <v>836</v>
      </c>
      <c r="C16" s="9"/>
      <c r="D16" s="887"/>
      <c r="E16" s="888"/>
      <c r="F16" s="888"/>
      <c r="G16" s="888"/>
      <c r="H16" s="888"/>
      <c r="I16" s="889"/>
      <c r="J16" s="9"/>
    </row>
    <row r="17" spans="1:10" ht="20.100000000000001" customHeight="1" x14ac:dyDescent="0.2">
      <c r="A17" s="8">
        <v>8</v>
      </c>
      <c r="B17" s="19" t="s">
        <v>837</v>
      </c>
      <c r="C17" s="9"/>
      <c r="D17" s="890"/>
      <c r="E17" s="891"/>
      <c r="F17" s="891"/>
      <c r="G17" s="891"/>
      <c r="H17" s="891"/>
      <c r="I17" s="892"/>
      <c r="J17" s="9"/>
    </row>
    <row r="18" spans="1:10" ht="20.100000000000001" customHeight="1" x14ac:dyDescent="0.2">
      <c r="A18" s="8">
        <v>9</v>
      </c>
      <c r="B18" s="19" t="s">
        <v>838</v>
      </c>
      <c r="C18" s="9"/>
      <c r="D18" s="9"/>
      <c r="E18" s="9"/>
      <c r="F18" s="9"/>
      <c r="G18" s="9"/>
      <c r="H18" s="9"/>
      <c r="I18" s="9"/>
      <c r="J18" s="9"/>
    </row>
    <row r="19" spans="1:10" ht="20.100000000000001" customHeight="1" x14ac:dyDescent="0.2">
      <c r="A19" s="8">
        <v>10</v>
      </c>
      <c r="B19" s="19" t="s">
        <v>839</v>
      </c>
      <c r="C19" s="9"/>
      <c r="D19" s="9"/>
      <c r="E19" s="9"/>
      <c r="F19" s="9"/>
      <c r="G19" s="9"/>
      <c r="H19" s="9"/>
      <c r="I19" s="9"/>
      <c r="J19" s="9"/>
    </row>
    <row r="20" spans="1:10" ht="20.100000000000001" customHeight="1" x14ac:dyDescent="0.2">
      <c r="A20" s="8">
        <v>11</v>
      </c>
      <c r="B20" s="19" t="s">
        <v>840</v>
      </c>
      <c r="C20" s="9"/>
      <c r="D20" s="9"/>
      <c r="E20" s="9"/>
      <c r="F20" s="9"/>
      <c r="G20" s="9"/>
      <c r="H20" s="9"/>
      <c r="I20" s="9"/>
      <c r="J20" s="9"/>
    </row>
    <row r="21" spans="1:10" ht="20.100000000000001" customHeight="1" x14ac:dyDescent="0.2">
      <c r="A21" s="8">
        <v>12</v>
      </c>
      <c r="B21" s="19" t="s">
        <v>841</v>
      </c>
      <c r="C21" s="9"/>
      <c r="D21" s="9"/>
      <c r="E21" s="9"/>
      <c r="F21" s="9"/>
      <c r="G21" s="9"/>
      <c r="H21" s="9"/>
      <c r="I21" s="9"/>
      <c r="J21" s="9"/>
    </row>
    <row r="22" spans="1:10" ht="20.100000000000001" customHeight="1" x14ac:dyDescent="0.2">
      <c r="A22" s="29"/>
      <c r="B22" s="29" t="s">
        <v>17</v>
      </c>
      <c r="C22" s="9"/>
      <c r="D22" s="9"/>
      <c r="E22" s="9"/>
      <c r="F22" s="9"/>
      <c r="G22" s="9"/>
      <c r="H22" s="9"/>
      <c r="I22" s="9"/>
      <c r="J22" s="9"/>
    </row>
    <row r="23" spans="1:10" ht="15" customHeight="1" x14ac:dyDescent="0.2"/>
    <row r="25" spans="1:10" x14ac:dyDescent="0.2">
      <c r="A25" s="198" t="s">
        <v>12</v>
      </c>
      <c r="H25" s="788" t="s">
        <v>828</v>
      </c>
      <c r="I25" s="788"/>
      <c r="J25" s="788"/>
    </row>
    <row r="26" spans="1:10" x14ac:dyDescent="0.2">
      <c r="H26" s="680" t="s">
        <v>824</v>
      </c>
      <c r="I26" s="680"/>
      <c r="J26" s="680"/>
    </row>
    <row r="27" spans="1:10" x14ac:dyDescent="0.2">
      <c r="H27" s="680" t="s">
        <v>825</v>
      </c>
      <c r="I27" s="680"/>
      <c r="J27" s="680"/>
    </row>
    <row r="28" spans="1:10" x14ac:dyDescent="0.2">
      <c r="H28" s="35" t="s">
        <v>82</v>
      </c>
      <c r="I28" s="35"/>
      <c r="J28" s="35"/>
    </row>
  </sheetData>
  <mergeCells count="13">
    <mergeCell ref="H25:J25"/>
    <mergeCell ref="H26:J26"/>
    <mergeCell ref="H27:J27"/>
    <mergeCell ref="J7:J8"/>
    <mergeCell ref="A2:H2"/>
    <mergeCell ref="A3:J3"/>
    <mergeCell ref="A5:I5"/>
    <mergeCell ref="A7:A8"/>
    <mergeCell ref="B7:B8"/>
    <mergeCell ref="C7:E7"/>
    <mergeCell ref="F7:I7"/>
    <mergeCell ref="D13:I17"/>
    <mergeCell ref="H6:J6"/>
  </mergeCells>
  <printOptions horizontalCentered="1"/>
  <pageMargins left="0.70866141732283472" right="0.70866141732283472" top="0.23622047244094491" bottom="0" header="0.31496062992125984" footer="0.31496062992125984"/>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view="pageBreakPreview" topLeftCell="A7" zoomScaleSheetLayoutView="100" workbookViewId="0">
      <selection activeCell="H26" sqref="H26"/>
    </sheetView>
  </sheetViews>
  <sheetFormatPr defaultColWidth="9.140625" defaultRowHeight="12.75" x14ac:dyDescent="0.2"/>
  <cols>
    <col min="1" max="1" width="5.28515625" style="198" customWidth="1"/>
    <col min="2" max="2" width="8.5703125" style="198" customWidth="1"/>
    <col min="3" max="3" width="32.140625" style="198" customWidth="1"/>
    <col min="4" max="4" width="15.140625" style="198" customWidth="1"/>
    <col min="5" max="6" width="11.7109375" style="198" customWidth="1"/>
    <col min="7" max="7" width="13.7109375" style="198" customWidth="1"/>
    <col min="8" max="8" width="20.140625" style="198" customWidth="1"/>
    <col min="9" max="16384" width="9.140625" style="198"/>
  </cols>
  <sheetData>
    <row r="1" spans="1:8" ht="30" customHeight="1" x14ac:dyDescent="0.2"/>
    <row r="2" spans="1:8" x14ac:dyDescent="0.2">
      <c r="A2" s="198" t="s">
        <v>11</v>
      </c>
      <c r="H2" s="212" t="s">
        <v>569</v>
      </c>
    </row>
    <row r="3" spans="1:8" s="201" customFormat="1" ht="15.75" x14ac:dyDescent="0.25">
      <c r="A3" s="814" t="s">
        <v>0</v>
      </c>
      <c r="B3" s="814"/>
      <c r="C3" s="814"/>
      <c r="D3" s="814"/>
      <c r="E3" s="814"/>
      <c r="F3" s="814"/>
      <c r="G3" s="814"/>
      <c r="H3" s="814"/>
    </row>
    <row r="4" spans="1:8" s="201" customFormat="1" ht="20.25" customHeight="1" x14ac:dyDescent="0.3">
      <c r="A4" s="815" t="s">
        <v>655</v>
      </c>
      <c r="B4" s="815"/>
      <c r="C4" s="815"/>
      <c r="D4" s="815"/>
      <c r="E4" s="815"/>
      <c r="F4" s="815"/>
      <c r="G4" s="815"/>
      <c r="H4" s="815"/>
    </row>
    <row r="6" spans="1:8" s="201" customFormat="1" ht="15.75" x14ac:dyDescent="0.25">
      <c r="A6" s="894" t="s">
        <v>568</v>
      </c>
      <c r="B6" s="894"/>
      <c r="C6" s="894"/>
      <c r="D6" s="894"/>
      <c r="E6" s="894"/>
      <c r="F6" s="894"/>
      <c r="G6" s="894"/>
      <c r="H6" s="895"/>
    </row>
    <row r="8" spans="1:8" x14ac:dyDescent="0.2">
      <c r="A8" s="202" t="s">
        <v>896</v>
      </c>
      <c r="B8" s="202"/>
      <c r="C8" s="204"/>
      <c r="D8" s="204"/>
      <c r="E8" s="204"/>
      <c r="F8" s="204"/>
      <c r="G8" s="204"/>
    </row>
    <row r="9" spans="1:8" s="205" customFormat="1" x14ac:dyDescent="0.2">
      <c r="A9" s="198"/>
      <c r="B9" s="198"/>
      <c r="C9" s="198"/>
      <c r="D9" s="198"/>
      <c r="E9" s="198"/>
      <c r="F9" s="198"/>
      <c r="G9" s="198"/>
      <c r="H9" s="124"/>
    </row>
    <row r="10" spans="1:8" s="205" customFormat="1" ht="39.75" customHeight="1" x14ac:dyDescent="0.2">
      <c r="A10" s="206"/>
      <c r="B10" s="896" t="s">
        <v>289</v>
      </c>
      <c r="C10" s="896" t="s">
        <v>290</v>
      </c>
      <c r="D10" s="898" t="s">
        <v>291</v>
      </c>
      <c r="E10" s="899"/>
      <c r="F10" s="899"/>
      <c r="G10" s="900"/>
      <c r="H10" s="896" t="s">
        <v>76</v>
      </c>
    </row>
    <row r="11" spans="1:8" s="205" customFormat="1" ht="36" customHeight="1" x14ac:dyDescent="0.25">
      <c r="A11" s="207"/>
      <c r="B11" s="897"/>
      <c r="C11" s="897"/>
      <c r="D11" s="213" t="s">
        <v>292</v>
      </c>
      <c r="E11" s="213" t="s">
        <v>293</v>
      </c>
      <c r="F11" s="213" t="s">
        <v>294</v>
      </c>
      <c r="G11" s="213" t="s">
        <v>17</v>
      </c>
      <c r="H11" s="897"/>
    </row>
    <row r="12" spans="1:8" s="205" customFormat="1" ht="15" x14ac:dyDescent="0.25">
      <c r="A12" s="207"/>
      <c r="B12" s="214" t="s">
        <v>270</v>
      </c>
      <c r="C12" s="214" t="s">
        <v>271</v>
      </c>
      <c r="D12" s="214" t="s">
        <v>272</v>
      </c>
      <c r="E12" s="214" t="s">
        <v>273</v>
      </c>
      <c r="F12" s="214" t="s">
        <v>274</v>
      </c>
      <c r="G12" s="214" t="s">
        <v>275</v>
      </c>
      <c r="H12" s="214" t="s">
        <v>276</v>
      </c>
    </row>
    <row r="13" spans="1:8" s="215" customFormat="1" ht="20.100000000000001" customHeight="1" x14ac:dyDescent="0.2">
      <c r="B13" s="216" t="s">
        <v>27</v>
      </c>
      <c r="C13" s="901" t="s">
        <v>298</v>
      </c>
      <c r="D13" s="902"/>
      <c r="E13" s="902"/>
      <c r="F13" s="902"/>
      <c r="G13" s="902"/>
      <c r="H13" s="903"/>
    </row>
    <row r="14" spans="1:8" ht="20.100000000000001" customHeight="1" x14ac:dyDescent="0.2">
      <c r="A14" s="210"/>
      <c r="B14" s="216" t="s">
        <v>858</v>
      </c>
      <c r="C14" s="217" t="s">
        <v>859</v>
      </c>
      <c r="D14" s="358">
        <v>1</v>
      </c>
      <c r="E14" s="358">
        <v>0</v>
      </c>
      <c r="F14" s="358">
        <v>0</v>
      </c>
      <c r="G14" s="358">
        <v>1</v>
      </c>
      <c r="H14" s="217"/>
    </row>
    <row r="15" spans="1:8" ht="20.100000000000001" customHeight="1" x14ac:dyDescent="0.2">
      <c r="B15" s="159" t="s">
        <v>860</v>
      </c>
      <c r="C15" s="218" t="s">
        <v>861</v>
      </c>
      <c r="D15" s="358">
        <v>2</v>
      </c>
      <c r="E15" s="358">
        <v>0</v>
      </c>
      <c r="F15" s="358">
        <v>0</v>
      </c>
      <c r="G15" s="358">
        <v>2</v>
      </c>
      <c r="H15" s="141"/>
    </row>
    <row r="16" spans="1:8" s="136" customFormat="1" ht="20.100000000000001" customHeight="1" x14ac:dyDescent="0.2">
      <c r="B16" s="159"/>
      <c r="C16" s="218"/>
      <c r="D16" s="209"/>
      <c r="E16" s="142"/>
      <c r="F16" s="142"/>
      <c r="G16" s="142"/>
      <c r="H16" s="141"/>
    </row>
    <row r="17" spans="1:8" s="136" customFormat="1" ht="20.100000000000001" customHeight="1" x14ac:dyDescent="0.2">
      <c r="B17" s="159"/>
      <c r="C17" s="218"/>
      <c r="D17" s="141"/>
      <c r="E17" s="141"/>
      <c r="F17" s="141"/>
      <c r="G17" s="141"/>
      <c r="H17" s="139"/>
    </row>
    <row r="18" spans="1:8" s="136" customFormat="1" ht="20.100000000000001" customHeight="1" x14ac:dyDescent="0.2">
      <c r="A18" s="211" t="s">
        <v>288</v>
      </c>
      <c r="B18" s="216" t="s">
        <v>31</v>
      </c>
      <c r="C18" s="901" t="s">
        <v>478</v>
      </c>
      <c r="D18" s="902"/>
      <c r="E18" s="902"/>
      <c r="F18" s="902"/>
      <c r="G18" s="902"/>
      <c r="H18" s="903"/>
    </row>
    <row r="19" spans="1:8" s="136" customFormat="1" ht="20.100000000000001" customHeight="1" x14ac:dyDescent="0.2">
      <c r="A19" s="211"/>
      <c r="B19" s="216" t="s">
        <v>858</v>
      </c>
      <c r="C19" s="217" t="s">
        <v>866</v>
      </c>
      <c r="D19" s="359">
        <v>1</v>
      </c>
      <c r="E19" s="359">
        <v>0</v>
      </c>
      <c r="F19" s="359">
        <v>0</v>
      </c>
      <c r="G19" s="359">
        <f>D19+E19+F19</f>
        <v>1</v>
      </c>
      <c r="H19" s="904" t="s">
        <v>863</v>
      </c>
    </row>
    <row r="20" spans="1:8" s="136" customFormat="1" ht="20.100000000000001" customHeight="1" x14ac:dyDescent="0.2">
      <c r="A20" s="211"/>
      <c r="B20" s="216" t="s">
        <v>860</v>
      </c>
      <c r="C20" s="217" t="s">
        <v>867</v>
      </c>
      <c r="D20" s="359">
        <v>2</v>
      </c>
      <c r="E20" s="359">
        <v>0</v>
      </c>
      <c r="F20" s="359">
        <v>0</v>
      </c>
      <c r="G20" s="359">
        <f>D20+E20+F20</f>
        <v>2</v>
      </c>
      <c r="H20" s="905"/>
    </row>
    <row r="21" spans="1:8" ht="20.100000000000001" customHeight="1" x14ac:dyDescent="0.2">
      <c r="B21" s="159" t="s">
        <v>868</v>
      </c>
      <c r="C21" s="217" t="s">
        <v>862</v>
      </c>
      <c r="D21" s="360">
        <v>1</v>
      </c>
      <c r="E21" s="360">
        <v>0</v>
      </c>
      <c r="F21" s="360">
        <v>0</v>
      </c>
      <c r="G21" s="359">
        <f>D21+E21+F21</f>
        <v>1</v>
      </c>
      <c r="H21" s="905"/>
    </row>
    <row r="22" spans="1:8" ht="20.100000000000001" customHeight="1" x14ac:dyDescent="0.2">
      <c r="B22" s="159" t="s">
        <v>869</v>
      </c>
      <c r="C22" s="217" t="s">
        <v>864</v>
      </c>
      <c r="D22" s="358">
        <v>1</v>
      </c>
      <c r="E22" s="358">
        <v>11</v>
      </c>
      <c r="F22" s="358">
        <v>0</v>
      </c>
      <c r="G22" s="359">
        <f>D22+E22+F22</f>
        <v>12</v>
      </c>
      <c r="H22" s="905"/>
    </row>
    <row r="23" spans="1:8" ht="20.100000000000001" customHeight="1" x14ac:dyDescent="0.2">
      <c r="B23" s="159" t="s">
        <v>870</v>
      </c>
      <c r="C23" s="217" t="s">
        <v>865</v>
      </c>
      <c r="D23" s="358">
        <v>2</v>
      </c>
      <c r="E23" s="358">
        <v>12</v>
      </c>
      <c r="F23" s="358">
        <v>0</v>
      </c>
      <c r="G23" s="359">
        <f>D23+E23+F23</f>
        <v>14</v>
      </c>
      <c r="H23" s="906"/>
    </row>
    <row r="24" spans="1:8" x14ac:dyDescent="0.2">
      <c r="B24" s="141"/>
      <c r="C24" s="218"/>
      <c r="D24" s="141"/>
      <c r="E24" s="141"/>
      <c r="F24" s="141"/>
      <c r="G24" s="141"/>
      <c r="H24" s="141"/>
    </row>
    <row r="29" spans="1:8" x14ac:dyDescent="0.2">
      <c r="F29" s="788" t="s">
        <v>828</v>
      </c>
      <c r="G29" s="788"/>
      <c r="H29" s="788"/>
    </row>
    <row r="30" spans="1:8" x14ac:dyDescent="0.2">
      <c r="F30" s="680" t="s">
        <v>824</v>
      </c>
      <c r="G30" s="680"/>
      <c r="H30" s="680"/>
    </row>
    <row r="31" spans="1:8" x14ac:dyDescent="0.2">
      <c r="B31" s="198" t="s">
        <v>12</v>
      </c>
      <c r="F31" s="680" t="s">
        <v>825</v>
      </c>
      <c r="G31" s="680"/>
      <c r="H31" s="680"/>
    </row>
    <row r="32" spans="1:8" x14ac:dyDescent="0.2">
      <c r="F32" s="35" t="s">
        <v>82</v>
      </c>
      <c r="G32" s="35"/>
      <c r="H32" s="35"/>
    </row>
  </sheetData>
  <mergeCells count="13">
    <mergeCell ref="F29:H29"/>
    <mergeCell ref="F30:H30"/>
    <mergeCell ref="F31:H31"/>
    <mergeCell ref="H10:H11"/>
    <mergeCell ref="C13:H13"/>
    <mergeCell ref="C18:H18"/>
    <mergeCell ref="H19:H23"/>
    <mergeCell ref="A3:H3"/>
    <mergeCell ref="A4:H4"/>
    <mergeCell ref="A6:H6"/>
    <mergeCell ref="B10:B11"/>
    <mergeCell ref="C10:C11"/>
    <mergeCell ref="D10:G10"/>
  </mergeCells>
  <printOptions horizontalCentered="1"/>
  <pageMargins left="0.70866141732283472" right="0.70866141732283472" top="0.23622047244094491" bottom="0" header="0.31496062992125984" footer="0.31496062992125984"/>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view="pageBreakPreview" topLeftCell="A5" zoomScale="90" zoomScaleSheetLayoutView="90" workbookViewId="0">
      <selection activeCell="D23" sqref="D23"/>
    </sheetView>
  </sheetViews>
  <sheetFormatPr defaultRowHeight="12.75" x14ac:dyDescent="0.2"/>
  <cols>
    <col min="1" max="1" width="8.28515625" customWidth="1"/>
    <col min="2" max="2" width="15.5703125" customWidth="1"/>
    <col min="3" max="3" width="17.28515625" customWidth="1"/>
    <col min="4" max="4" width="21" customWidth="1"/>
    <col min="5" max="5" width="21.140625" customWidth="1"/>
    <col min="6" max="6" width="20.7109375" customWidth="1"/>
    <col min="7" max="7" width="23.5703125" customWidth="1"/>
  </cols>
  <sheetData>
    <row r="1" spans="1:7" ht="18" x14ac:dyDescent="0.35">
      <c r="A1" s="772" t="s">
        <v>0</v>
      </c>
      <c r="B1" s="772"/>
      <c r="C1" s="772"/>
      <c r="D1" s="772"/>
      <c r="E1" s="772"/>
      <c r="F1" s="772"/>
      <c r="G1" s="189" t="s">
        <v>710</v>
      </c>
    </row>
    <row r="2" spans="1:7" ht="21" x14ac:dyDescent="0.35">
      <c r="A2" s="773" t="s">
        <v>655</v>
      </c>
      <c r="B2" s="773"/>
      <c r="C2" s="773"/>
      <c r="D2" s="773"/>
      <c r="E2" s="773"/>
      <c r="F2" s="773"/>
      <c r="G2" s="773"/>
    </row>
    <row r="3" spans="1:7" ht="15" x14ac:dyDescent="0.3">
      <c r="A3" s="191"/>
      <c r="B3" s="191"/>
    </row>
    <row r="4" spans="1:7" ht="18" customHeight="1" x14ac:dyDescent="0.35">
      <c r="A4" s="774" t="s">
        <v>711</v>
      </c>
      <c r="B4" s="774"/>
      <c r="C4" s="774"/>
      <c r="D4" s="774"/>
      <c r="E4" s="774"/>
      <c r="F4" s="774"/>
      <c r="G4" s="774"/>
    </row>
    <row r="5" spans="1:7" ht="15" x14ac:dyDescent="0.3">
      <c r="A5" s="202" t="s">
        <v>896</v>
      </c>
      <c r="B5" s="192"/>
    </row>
    <row r="6" spans="1:7" ht="15" x14ac:dyDescent="0.3">
      <c r="A6" s="192"/>
      <c r="B6" s="192"/>
      <c r="F6" s="790" t="s">
        <v>922</v>
      </c>
      <c r="G6" s="790"/>
    </row>
    <row r="7" spans="1:7" ht="84" customHeight="1" x14ac:dyDescent="0.2">
      <c r="A7" s="193" t="s">
        <v>2</v>
      </c>
      <c r="B7" s="291" t="s">
        <v>3</v>
      </c>
      <c r="C7" s="297" t="s">
        <v>712</v>
      </c>
      <c r="D7" s="297" t="s">
        <v>713</v>
      </c>
      <c r="E7" s="297" t="s">
        <v>714</v>
      </c>
      <c r="F7" s="297" t="s">
        <v>715</v>
      </c>
      <c r="G7" s="297" t="s">
        <v>716</v>
      </c>
    </row>
    <row r="8" spans="1:7" s="189" customFormat="1" ht="15" x14ac:dyDescent="0.25">
      <c r="A8" s="195" t="s">
        <v>270</v>
      </c>
      <c r="B8" s="195" t="s">
        <v>271</v>
      </c>
      <c r="C8" s="195" t="s">
        <v>272</v>
      </c>
      <c r="D8" s="195" t="s">
        <v>273</v>
      </c>
      <c r="E8" s="195" t="s">
        <v>274</v>
      </c>
      <c r="F8" s="195" t="s">
        <v>275</v>
      </c>
      <c r="G8" s="195" t="s">
        <v>276</v>
      </c>
    </row>
    <row r="9" spans="1:7" ht="20.100000000000001" customHeight="1" x14ac:dyDescent="0.2">
      <c r="A9" s="8">
        <v>1</v>
      </c>
      <c r="B9" s="19" t="s">
        <v>830</v>
      </c>
      <c r="C9" s="196">
        <f>'AT-3'!G10</f>
        <v>850</v>
      </c>
      <c r="D9" s="196">
        <v>40</v>
      </c>
      <c r="E9" s="196">
        <v>0</v>
      </c>
      <c r="F9" s="196">
        <v>0</v>
      </c>
      <c r="G9" s="391">
        <v>40</v>
      </c>
    </row>
    <row r="10" spans="1:7" ht="20.100000000000001" customHeight="1" x14ac:dyDescent="0.2">
      <c r="A10" s="8">
        <v>2</v>
      </c>
      <c r="B10" s="19" t="s">
        <v>831</v>
      </c>
      <c r="C10" s="196">
        <f>'AT-3'!G11</f>
        <v>1662</v>
      </c>
      <c r="D10" s="196">
        <v>62</v>
      </c>
      <c r="E10" s="196">
        <v>0</v>
      </c>
      <c r="F10" s="196">
        <v>0</v>
      </c>
      <c r="G10" s="468">
        <v>62</v>
      </c>
    </row>
    <row r="11" spans="1:7" ht="20.100000000000001" customHeight="1" x14ac:dyDescent="0.2">
      <c r="A11" s="8">
        <v>3</v>
      </c>
      <c r="B11" s="19" t="s">
        <v>832</v>
      </c>
      <c r="C11" s="196">
        <f>'AT-3'!G12</f>
        <v>756</v>
      </c>
      <c r="D11" s="470">
        <v>40</v>
      </c>
      <c r="E11" s="196">
        <v>0</v>
      </c>
      <c r="F11" s="196">
        <v>0</v>
      </c>
      <c r="G11" s="468">
        <v>40</v>
      </c>
    </row>
    <row r="12" spans="1:7" ht="20.100000000000001" customHeight="1" x14ac:dyDescent="0.2">
      <c r="A12" s="8">
        <v>4</v>
      </c>
      <c r="B12" s="19" t="s">
        <v>833</v>
      </c>
      <c r="C12" s="196">
        <f>'AT-3'!G13</f>
        <v>2533</v>
      </c>
      <c r="D12" s="470">
        <v>37</v>
      </c>
      <c r="E12" s="196">
        <v>0</v>
      </c>
      <c r="F12" s="196">
        <v>0</v>
      </c>
      <c r="G12" s="468">
        <v>37</v>
      </c>
    </row>
    <row r="13" spans="1:7" ht="20.100000000000001" customHeight="1" x14ac:dyDescent="0.2">
      <c r="A13" s="8">
        <v>5</v>
      </c>
      <c r="B13" s="19" t="s">
        <v>834</v>
      </c>
      <c r="C13" s="196">
        <f>'AT-3'!G14</f>
        <v>267</v>
      </c>
      <c r="D13" s="470">
        <v>40</v>
      </c>
      <c r="E13" s="196">
        <v>0</v>
      </c>
      <c r="F13" s="196">
        <v>0</v>
      </c>
      <c r="G13" s="468">
        <v>40</v>
      </c>
    </row>
    <row r="14" spans="1:7" ht="20.100000000000001" customHeight="1" x14ac:dyDescent="0.2">
      <c r="A14" s="8">
        <v>6</v>
      </c>
      <c r="B14" s="19" t="s">
        <v>835</v>
      </c>
      <c r="C14" s="196">
        <f>'AT-3'!G15</f>
        <v>1038</v>
      </c>
      <c r="D14" s="470">
        <v>20</v>
      </c>
      <c r="E14" s="196">
        <v>0</v>
      </c>
      <c r="F14" s="196">
        <v>0</v>
      </c>
      <c r="G14" s="468">
        <v>20</v>
      </c>
    </row>
    <row r="15" spans="1:7" ht="20.100000000000001" customHeight="1" x14ac:dyDescent="0.2">
      <c r="A15" s="8">
        <v>7</v>
      </c>
      <c r="B15" s="19" t="s">
        <v>836</v>
      </c>
      <c r="C15" s="196">
        <f>'AT-3'!G16</f>
        <v>259</v>
      </c>
      <c r="D15" s="470">
        <v>56</v>
      </c>
      <c r="E15" s="196">
        <v>0</v>
      </c>
      <c r="F15" s="196">
        <v>0</v>
      </c>
      <c r="G15" s="468">
        <v>56</v>
      </c>
    </row>
    <row r="16" spans="1:7" ht="20.100000000000001" customHeight="1" x14ac:dyDescent="0.2">
      <c r="A16" s="8">
        <v>8</v>
      </c>
      <c r="B16" s="19" t="s">
        <v>837</v>
      </c>
      <c r="C16" s="196">
        <f>'AT-3'!G17</f>
        <v>2458</v>
      </c>
      <c r="D16" s="470">
        <v>20</v>
      </c>
      <c r="E16" s="196">
        <v>0</v>
      </c>
      <c r="F16" s="196">
        <v>0</v>
      </c>
      <c r="G16" s="468">
        <v>20</v>
      </c>
    </row>
    <row r="17" spans="1:13" ht="20.100000000000001" customHeight="1" x14ac:dyDescent="0.2">
      <c r="A17" s="8">
        <v>9</v>
      </c>
      <c r="B17" s="19" t="s">
        <v>838</v>
      </c>
      <c r="C17" s="196">
        <f>'AT-3'!G18</f>
        <v>2329</v>
      </c>
      <c r="D17" s="470">
        <v>120</v>
      </c>
      <c r="E17" s="196">
        <v>0</v>
      </c>
      <c r="F17" s="196">
        <v>0</v>
      </c>
      <c r="G17" s="468">
        <v>120</v>
      </c>
    </row>
    <row r="18" spans="1:13" ht="20.100000000000001" customHeight="1" x14ac:dyDescent="0.2">
      <c r="A18" s="8">
        <v>10</v>
      </c>
      <c r="B18" s="19" t="s">
        <v>839</v>
      </c>
      <c r="C18" s="196">
        <f>'AT-3'!G19</f>
        <v>1463</v>
      </c>
      <c r="D18" s="470">
        <v>27</v>
      </c>
      <c r="E18" s="196">
        <v>0</v>
      </c>
      <c r="F18" s="196">
        <v>0</v>
      </c>
      <c r="G18" s="468">
        <v>27</v>
      </c>
    </row>
    <row r="19" spans="1:13" ht="20.100000000000001" customHeight="1" x14ac:dyDescent="0.2">
      <c r="A19" s="8">
        <v>11</v>
      </c>
      <c r="B19" s="19" t="s">
        <v>840</v>
      </c>
      <c r="C19" s="196">
        <f>'AT-3'!G20</f>
        <v>1102</v>
      </c>
      <c r="D19" s="470">
        <v>48</v>
      </c>
      <c r="E19" s="196">
        <v>0</v>
      </c>
      <c r="F19" s="196">
        <v>0</v>
      </c>
      <c r="G19" s="468">
        <v>48</v>
      </c>
    </row>
    <row r="20" spans="1:13" ht="20.100000000000001" customHeight="1" x14ac:dyDescent="0.2">
      <c r="A20" s="8">
        <v>12</v>
      </c>
      <c r="B20" s="19" t="s">
        <v>841</v>
      </c>
      <c r="C20" s="196">
        <f>'AT-3'!G21</f>
        <v>777</v>
      </c>
      <c r="D20" s="196">
        <v>20</v>
      </c>
      <c r="E20" s="196">
        <v>0</v>
      </c>
      <c r="F20" s="196">
        <v>0</v>
      </c>
      <c r="G20" s="468">
        <v>20</v>
      </c>
    </row>
    <row r="21" spans="1:13" s="15" customFormat="1" ht="20.100000000000001" customHeight="1" x14ac:dyDescent="0.2">
      <c r="A21" s="29"/>
      <c r="B21" s="29" t="s">
        <v>17</v>
      </c>
      <c r="C21" s="29">
        <f>SUM(C9:C20)</f>
        <v>15494</v>
      </c>
      <c r="D21" s="29">
        <f>SUM(D9:D20)</f>
        <v>530</v>
      </c>
      <c r="E21" s="29">
        <f>SUM(E9:E20)</f>
        <v>0</v>
      </c>
      <c r="F21" s="29">
        <f>SUM(F9:F20)</f>
        <v>0</v>
      </c>
      <c r="G21" s="245">
        <f>SUM(G9:G20)</f>
        <v>530</v>
      </c>
    </row>
    <row r="22" spans="1:13" x14ac:dyDescent="0.2">
      <c r="A22" s="197"/>
    </row>
    <row r="23" spans="1:13" x14ac:dyDescent="0.2">
      <c r="D23" s="628">
        <f>D21/C21</f>
        <v>3.4206789725054858E-2</v>
      </c>
      <c r="G23" s="353"/>
    </row>
    <row r="24" spans="1:13" x14ac:dyDescent="0.2">
      <c r="A24" s="298"/>
      <c r="B24" s="298"/>
      <c r="C24" s="298"/>
      <c r="D24" s="298"/>
      <c r="E24" s="298"/>
      <c r="F24" s="298"/>
      <c r="G24" s="298"/>
      <c r="H24" s="298"/>
      <c r="I24" s="298"/>
      <c r="J24" s="298"/>
      <c r="K24" s="298"/>
      <c r="L24" s="298"/>
      <c r="M24" s="298"/>
    </row>
    <row r="27" spans="1:13" x14ac:dyDescent="0.2">
      <c r="F27" s="788" t="s">
        <v>828</v>
      </c>
      <c r="G27" s="788"/>
      <c r="H27" s="788"/>
    </row>
    <row r="28" spans="1:13" x14ac:dyDescent="0.2">
      <c r="F28" s="680" t="s">
        <v>824</v>
      </c>
      <c r="G28" s="680"/>
      <c r="H28" s="680"/>
    </row>
    <row r="29" spans="1:13" x14ac:dyDescent="0.2">
      <c r="A29" s="298" t="s">
        <v>12</v>
      </c>
      <c r="F29" s="680" t="s">
        <v>825</v>
      </c>
      <c r="G29" s="680"/>
      <c r="H29" s="680"/>
    </row>
    <row r="30" spans="1:13" x14ac:dyDescent="0.2">
      <c r="F30" s="35" t="s">
        <v>82</v>
      </c>
      <c r="G30" s="35"/>
      <c r="H30" s="35"/>
    </row>
    <row r="32" spans="1:13" ht="26.25" customHeight="1" x14ac:dyDescent="0.25">
      <c r="D32" s="631">
        <f>D21/C21</f>
        <v>3.4206789725054858E-2</v>
      </c>
    </row>
    <row r="33" spans="4:6" x14ac:dyDescent="0.2">
      <c r="D33" s="907"/>
      <c r="E33" s="907"/>
      <c r="F33" s="907"/>
    </row>
    <row r="34" spans="4:6" x14ac:dyDescent="0.2">
      <c r="D34" s="907"/>
      <c r="E34" s="907"/>
      <c r="F34" s="907"/>
    </row>
    <row r="35" spans="4:6" x14ac:dyDescent="0.2">
      <c r="D35" s="907"/>
      <c r="E35" s="907"/>
      <c r="F35" s="907"/>
    </row>
    <row r="36" spans="4:6" x14ac:dyDescent="0.2">
      <c r="D36" s="907"/>
      <c r="E36" s="907"/>
      <c r="F36" s="907"/>
    </row>
    <row r="37" spans="4:6" x14ac:dyDescent="0.2">
      <c r="D37" s="907"/>
      <c r="E37" s="907"/>
      <c r="F37" s="907"/>
    </row>
    <row r="38" spans="4:6" x14ac:dyDescent="0.2">
      <c r="D38" s="907"/>
      <c r="E38" s="907"/>
      <c r="F38" s="907"/>
    </row>
    <row r="39" spans="4:6" x14ac:dyDescent="0.2">
      <c r="D39" s="907"/>
      <c r="E39" s="907"/>
      <c r="F39" s="907"/>
    </row>
    <row r="40" spans="4:6" x14ac:dyDescent="0.2">
      <c r="D40" s="907"/>
      <c r="E40" s="907"/>
      <c r="F40" s="907"/>
    </row>
  </sheetData>
  <mergeCells count="8">
    <mergeCell ref="D33:F40"/>
    <mergeCell ref="A1:F1"/>
    <mergeCell ref="A2:G2"/>
    <mergeCell ref="A4:G4"/>
    <mergeCell ref="F6:G6"/>
    <mergeCell ref="F27:H27"/>
    <mergeCell ref="F28:H28"/>
    <mergeCell ref="F29:H29"/>
  </mergeCells>
  <printOptions horizontalCentered="1"/>
  <pageMargins left="0.70866141732283472" right="0.70866141732283472" top="0.23622047244094491" bottom="0" header="0.31496062992125984" footer="0.31496062992125984"/>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view="pageBreakPreview" zoomScale="90" zoomScaleSheetLayoutView="90" workbookViewId="0">
      <selection activeCell="F23" sqref="F23"/>
    </sheetView>
  </sheetViews>
  <sheetFormatPr defaultRowHeight="12.75" x14ac:dyDescent="0.2"/>
  <cols>
    <col min="9" max="10" width="11.140625" customWidth="1"/>
  </cols>
  <sheetData>
    <row r="1" spans="1:15" ht="18" x14ac:dyDescent="0.35">
      <c r="A1" s="913" t="s">
        <v>0</v>
      </c>
      <c r="B1" s="913"/>
      <c r="C1" s="913"/>
      <c r="D1" s="913"/>
      <c r="E1" s="913"/>
      <c r="F1" s="913"/>
      <c r="G1" s="913"/>
      <c r="H1" s="913"/>
      <c r="I1" s="913"/>
      <c r="J1" s="913"/>
      <c r="K1" s="913"/>
      <c r="L1" s="913"/>
      <c r="M1" s="913"/>
      <c r="N1" s="914" t="s">
        <v>960</v>
      </c>
      <c r="O1" s="914"/>
    </row>
    <row r="2" spans="1:15" ht="21" x14ac:dyDescent="0.35">
      <c r="A2" s="915" t="s">
        <v>655</v>
      </c>
      <c r="B2" s="915"/>
      <c r="C2" s="915"/>
      <c r="D2" s="915"/>
      <c r="E2" s="915"/>
      <c r="F2" s="915"/>
      <c r="G2" s="915"/>
      <c r="H2" s="915"/>
      <c r="I2" s="915"/>
      <c r="J2" s="915"/>
      <c r="K2" s="915"/>
      <c r="L2" s="915"/>
      <c r="M2" s="915"/>
      <c r="N2" s="915"/>
      <c r="O2" s="279"/>
    </row>
    <row r="3" spans="1:15" ht="15" x14ac:dyDescent="0.3">
      <c r="A3" s="276"/>
      <c r="B3" s="276"/>
      <c r="C3" s="279"/>
      <c r="D3" s="279"/>
      <c r="E3" s="279"/>
      <c r="F3" s="279"/>
      <c r="G3" s="279"/>
      <c r="H3" s="279"/>
      <c r="I3" s="279"/>
      <c r="J3" s="279"/>
      <c r="K3" s="279"/>
      <c r="L3" s="279"/>
      <c r="M3" s="279"/>
      <c r="N3" s="279"/>
      <c r="O3" s="279"/>
    </row>
    <row r="4" spans="1:15" ht="18" x14ac:dyDescent="0.35">
      <c r="A4" s="916" t="s">
        <v>961</v>
      </c>
      <c r="B4" s="916"/>
      <c r="C4" s="916"/>
      <c r="D4" s="916"/>
      <c r="E4" s="916"/>
      <c r="F4" s="916"/>
      <c r="G4" s="916"/>
      <c r="H4" s="916"/>
      <c r="I4" s="916"/>
      <c r="J4" s="916"/>
      <c r="K4" s="916"/>
      <c r="L4" s="916"/>
      <c r="M4" s="916"/>
      <c r="N4" s="916"/>
      <c r="O4" s="279"/>
    </row>
    <row r="5" spans="1:15" ht="15" x14ac:dyDescent="0.3">
      <c r="A5" s="604" t="s">
        <v>962</v>
      </c>
      <c r="B5" s="604"/>
      <c r="C5" s="279"/>
      <c r="D5" s="279"/>
      <c r="E5" s="279"/>
      <c r="F5" s="279"/>
      <c r="G5" s="279"/>
      <c r="H5" s="279"/>
      <c r="I5" s="279"/>
      <c r="J5" s="279"/>
      <c r="K5" s="279"/>
      <c r="L5" s="279"/>
      <c r="M5" s="279"/>
      <c r="N5" s="279"/>
      <c r="O5" s="279"/>
    </row>
    <row r="6" spans="1:15" ht="15" x14ac:dyDescent="0.3">
      <c r="A6" s="604"/>
      <c r="B6" s="604"/>
      <c r="C6" s="279"/>
      <c r="D6" s="279"/>
      <c r="E6" s="279"/>
      <c r="F6" s="279"/>
      <c r="G6" s="279"/>
      <c r="H6" s="279"/>
      <c r="I6" s="279"/>
      <c r="J6" s="279"/>
      <c r="K6" s="279"/>
      <c r="L6" s="279"/>
      <c r="M6" s="917" t="s">
        <v>916</v>
      </c>
      <c r="N6" s="917"/>
      <c r="O6" s="917"/>
    </row>
    <row r="7" spans="1:15" x14ac:dyDescent="0.2">
      <c r="A7" s="908" t="s">
        <v>2</v>
      </c>
      <c r="B7" s="908" t="s">
        <v>3</v>
      </c>
      <c r="C7" s="909" t="s">
        <v>963</v>
      </c>
      <c r="D7" s="912" t="s">
        <v>964</v>
      </c>
      <c r="E7" s="912" t="s">
        <v>965</v>
      </c>
      <c r="F7" s="912" t="s">
        <v>966</v>
      </c>
      <c r="G7" s="912" t="s">
        <v>967</v>
      </c>
      <c r="H7" s="912"/>
      <c r="I7" s="912"/>
      <c r="J7" s="912"/>
      <c r="K7" s="912"/>
      <c r="L7" s="912" t="s">
        <v>968</v>
      </c>
      <c r="M7" s="912" t="s">
        <v>969</v>
      </c>
      <c r="N7" s="912"/>
      <c r="O7" s="912"/>
    </row>
    <row r="8" spans="1:15" ht="45.75" customHeight="1" x14ac:dyDescent="0.2">
      <c r="A8" s="908"/>
      <c r="B8" s="908"/>
      <c r="C8" s="910"/>
      <c r="D8" s="912"/>
      <c r="E8" s="912"/>
      <c r="F8" s="912"/>
      <c r="G8" s="912" t="s">
        <v>970</v>
      </c>
      <c r="H8" s="912"/>
      <c r="I8" s="912" t="s">
        <v>971</v>
      </c>
      <c r="J8" s="912" t="s">
        <v>972</v>
      </c>
      <c r="K8" s="912" t="s">
        <v>973</v>
      </c>
      <c r="L8" s="912"/>
      <c r="M8" s="912" t="s">
        <v>91</v>
      </c>
      <c r="N8" s="912" t="s">
        <v>974</v>
      </c>
      <c r="O8" s="912" t="s">
        <v>975</v>
      </c>
    </row>
    <row r="9" spans="1:15" ht="39" customHeight="1" x14ac:dyDescent="0.2">
      <c r="A9" s="908"/>
      <c r="B9" s="908"/>
      <c r="C9" s="911"/>
      <c r="D9" s="912"/>
      <c r="E9" s="912"/>
      <c r="F9" s="912"/>
      <c r="G9" s="605" t="s">
        <v>976</v>
      </c>
      <c r="H9" s="605" t="s">
        <v>977</v>
      </c>
      <c r="I9" s="912"/>
      <c r="J9" s="912"/>
      <c r="K9" s="912"/>
      <c r="L9" s="912"/>
      <c r="M9" s="912"/>
      <c r="N9" s="912"/>
      <c r="O9" s="912"/>
    </row>
    <row r="10" spans="1:15" ht="15" x14ac:dyDescent="0.2">
      <c r="A10" s="606">
        <v>1</v>
      </c>
      <c r="B10" s="606" t="s">
        <v>830</v>
      </c>
      <c r="C10" s="615">
        <v>850</v>
      </c>
      <c r="D10" s="615">
        <v>850</v>
      </c>
      <c r="E10" s="615">
        <v>850</v>
      </c>
      <c r="F10" s="615">
        <f>L10+K10+J10+I10+H10+G10</f>
        <v>185</v>
      </c>
      <c r="G10" s="615">
        <v>109</v>
      </c>
      <c r="H10" s="615">
        <v>15</v>
      </c>
      <c r="I10" s="615">
        <v>4</v>
      </c>
      <c r="J10" s="615">
        <v>44</v>
      </c>
      <c r="K10" s="615">
        <v>13</v>
      </c>
      <c r="L10" s="615">
        <v>0</v>
      </c>
      <c r="M10" s="615">
        <v>111</v>
      </c>
      <c r="N10" s="615">
        <v>0</v>
      </c>
      <c r="O10" s="615">
        <v>74</v>
      </c>
    </row>
    <row r="11" spans="1:15" ht="15" x14ac:dyDescent="0.2">
      <c r="A11" s="606">
        <v>2</v>
      </c>
      <c r="B11" s="606" t="s">
        <v>831</v>
      </c>
      <c r="C11" s="615">
        <v>1662</v>
      </c>
      <c r="D11" s="615">
        <v>1662</v>
      </c>
      <c r="E11" s="615">
        <v>1662</v>
      </c>
      <c r="F11" s="615">
        <f t="shared" ref="F11:F21" si="0">L11+K11+J11+I11+H11+G11</f>
        <v>0</v>
      </c>
      <c r="G11" s="615">
        <v>0</v>
      </c>
      <c r="H11" s="615">
        <v>0</v>
      </c>
      <c r="I11" s="615">
        <v>0</v>
      </c>
      <c r="J11" s="615">
        <v>0</v>
      </c>
      <c r="K11" s="615">
        <v>0</v>
      </c>
      <c r="L11" s="615">
        <v>0</v>
      </c>
      <c r="M11" s="615">
        <v>0</v>
      </c>
      <c r="N11" s="615">
        <v>0</v>
      </c>
      <c r="O11" s="615">
        <v>0</v>
      </c>
    </row>
    <row r="12" spans="1:15" ht="15" x14ac:dyDescent="0.2">
      <c r="A12" s="606">
        <v>3</v>
      </c>
      <c r="B12" s="606" t="s">
        <v>832</v>
      </c>
      <c r="C12" s="612">
        <v>756</v>
      </c>
      <c r="D12" s="612">
        <v>756</v>
      </c>
      <c r="E12" s="612">
        <v>756</v>
      </c>
      <c r="F12" s="615">
        <f t="shared" si="0"/>
        <v>304</v>
      </c>
      <c r="G12" s="612">
        <v>46</v>
      </c>
      <c r="H12" s="612">
        <v>0</v>
      </c>
      <c r="I12" s="612">
        <v>132</v>
      </c>
      <c r="J12" s="612">
        <v>55</v>
      </c>
      <c r="K12" s="612">
        <v>71</v>
      </c>
      <c r="L12" s="612">
        <v>0</v>
      </c>
      <c r="M12" s="612">
        <v>218</v>
      </c>
      <c r="N12" s="612">
        <v>0</v>
      </c>
      <c r="O12" s="612">
        <v>86</v>
      </c>
    </row>
    <row r="13" spans="1:15" ht="15" x14ac:dyDescent="0.2">
      <c r="A13" s="606">
        <v>4</v>
      </c>
      <c r="B13" s="606" t="s">
        <v>833</v>
      </c>
      <c r="C13" s="613">
        <v>2533</v>
      </c>
      <c r="D13" s="613">
        <v>2533</v>
      </c>
      <c r="E13" s="613">
        <v>2533</v>
      </c>
      <c r="F13" s="615">
        <f t="shared" si="0"/>
        <v>175</v>
      </c>
      <c r="G13" s="614">
        <v>68</v>
      </c>
      <c r="H13" s="614">
        <v>4</v>
      </c>
      <c r="I13" s="614">
        <v>36</v>
      </c>
      <c r="J13" s="614">
        <v>51</v>
      </c>
      <c r="K13" s="614">
        <v>16</v>
      </c>
      <c r="L13" s="614">
        <v>0</v>
      </c>
      <c r="M13" s="614">
        <v>111</v>
      </c>
      <c r="N13" s="614">
        <v>2</v>
      </c>
      <c r="O13" s="614">
        <v>62</v>
      </c>
    </row>
    <row r="14" spans="1:15" ht="15" x14ac:dyDescent="0.25">
      <c r="A14" s="606">
        <v>5</v>
      </c>
      <c r="B14" s="606" t="s">
        <v>834</v>
      </c>
      <c r="C14" s="615">
        <v>267</v>
      </c>
      <c r="D14" s="615">
        <v>267</v>
      </c>
      <c r="E14" s="615">
        <v>267</v>
      </c>
      <c r="F14" s="615">
        <f t="shared" si="0"/>
        <v>259</v>
      </c>
      <c r="G14" s="621">
        <v>12</v>
      </c>
      <c r="H14" s="621">
        <v>0</v>
      </c>
      <c r="I14" s="621">
        <v>3</v>
      </c>
      <c r="J14" s="621">
        <v>216</v>
      </c>
      <c r="K14" s="621">
        <v>28</v>
      </c>
      <c r="L14" s="621">
        <v>0</v>
      </c>
      <c r="M14" s="621">
        <v>254</v>
      </c>
      <c r="N14" s="622">
        <v>0</v>
      </c>
      <c r="O14" s="615">
        <v>5</v>
      </c>
    </row>
    <row r="15" spans="1:15" ht="15" x14ac:dyDescent="0.25">
      <c r="A15" s="606">
        <v>6</v>
      </c>
      <c r="B15" s="606" t="s">
        <v>835</v>
      </c>
      <c r="C15" s="615">
        <v>1038</v>
      </c>
      <c r="D15" s="615">
        <v>1038</v>
      </c>
      <c r="E15" s="615">
        <v>1038</v>
      </c>
      <c r="F15" s="615">
        <f t="shared" si="0"/>
        <v>113</v>
      </c>
      <c r="G15" s="621">
        <v>21</v>
      </c>
      <c r="H15" s="621">
        <v>4</v>
      </c>
      <c r="I15" s="621">
        <v>22</v>
      </c>
      <c r="J15" s="621">
        <v>21</v>
      </c>
      <c r="K15" s="621">
        <v>38</v>
      </c>
      <c r="L15" s="621">
        <v>7</v>
      </c>
      <c r="M15" s="621">
        <v>63</v>
      </c>
      <c r="N15" s="621">
        <v>2</v>
      </c>
      <c r="O15" s="621">
        <v>48</v>
      </c>
    </row>
    <row r="16" spans="1:15" ht="15" x14ac:dyDescent="0.2">
      <c r="A16" s="606">
        <v>7</v>
      </c>
      <c r="B16" s="606" t="s">
        <v>978</v>
      </c>
      <c r="C16" s="615">
        <v>259</v>
      </c>
      <c r="D16" s="615">
        <v>259</v>
      </c>
      <c r="E16" s="615">
        <v>259</v>
      </c>
      <c r="F16" s="615">
        <f t="shared" si="0"/>
        <v>35</v>
      </c>
      <c r="G16" s="615">
        <v>4</v>
      </c>
      <c r="H16" s="615">
        <v>8</v>
      </c>
      <c r="I16" s="615">
        <v>0</v>
      </c>
      <c r="J16" s="615">
        <v>20</v>
      </c>
      <c r="K16" s="615">
        <v>3</v>
      </c>
      <c r="L16" s="615">
        <v>0</v>
      </c>
      <c r="M16" s="615">
        <v>27</v>
      </c>
      <c r="N16" s="615">
        <v>0</v>
      </c>
      <c r="O16" s="615">
        <v>8</v>
      </c>
    </row>
    <row r="17" spans="1:16" ht="15" x14ac:dyDescent="0.2">
      <c r="A17" s="606">
        <v>8</v>
      </c>
      <c r="B17" s="606" t="s">
        <v>837</v>
      </c>
      <c r="C17" s="615">
        <v>2458</v>
      </c>
      <c r="D17" s="615">
        <v>2458</v>
      </c>
      <c r="E17" s="615">
        <v>2458</v>
      </c>
      <c r="F17" s="615">
        <f t="shared" si="0"/>
        <v>478</v>
      </c>
      <c r="G17" s="615">
        <v>10</v>
      </c>
      <c r="H17" s="615">
        <v>30</v>
      </c>
      <c r="I17" s="615">
        <v>25</v>
      </c>
      <c r="J17" s="615">
        <v>375</v>
      </c>
      <c r="K17" s="615">
        <v>30</v>
      </c>
      <c r="L17" s="615">
        <v>8</v>
      </c>
      <c r="M17" s="615">
        <v>421</v>
      </c>
      <c r="N17" s="615">
        <v>9</v>
      </c>
      <c r="O17" s="615">
        <v>48</v>
      </c>
    </row>
    <row r="18" spans="1:16" ht="15" x14ac:dyDescent="0.2">
      <c r="A18" s="606">
        <v>9</v>
      </c>
      <c r="B18" s="606" t="s">
        <v>838</v>
      </c>
      <c r="C18" s="616">
        <v>2329</v>
      </c>
      <c r="D18" s="616">
        <v>2329</v>
      </c>
      <c r="E18" s="616">
        <v>2329</v>
      </c>
      <c r="F18" s="615">
        <f t="shared" si="0"/>
        <v>1834</v>
      </c>
      <c r="G18" s="616">
        <v>82</v>
      </c>
      <c r="H18" s="616">
        <v>36</v>
      </c>
      <c r="I18" s="616">
        <v>170</v>
      </c>
      <c r="J18" s="616">
        <v>1388</v>
      </c>
      <c r="K18" s="616">
        <v>158</v>
      </c>
      <c r="L18" s="616">
        <v>0</v>
      </c>
      <c r="M18" s="616">
        <v>1771</v>
      </c>
      <c r="N18" s="616">
        <v>0</v>
      </c>
      <c r="O18" s="616">
        <v>63</v>
      </c>
    </row>
    <row r="19" spans="1:16" ht="15" x14ac:dyDescent="0.2">
      <c r="A19" s="606">
        <v>10</v>
      </c>
      <c r="B19" s="606" t="s">
        <v>979</v>
      </c>
      <c r="C19" s="615">
        <v>1463</v>
      </c>
      <c r="D19" s="615">
        <v>1463</v>
      </c>
      <c r="E19" s="615">
        <v>1463</v>
      </c>
      <c r="F19" s="615">
        <f t="shared" si="0"/>
        <v>113</v>
      </c>
      <c r="G19" s="615">
        <v>38</v>
      </c>
      <c r="H19" s="615">
        <v>0</v>
      </c>
      <c r="I19" s="615">
        <v>0</v>
      </c>
      <c r="J19" s="615">
        <v>19</v>
      </c>
      <c r="K19" s="615">
        <v>44</v>
      </c>
      <c r="L19" s="615">
        <v>12</v>
      </c>
      <c r="M19" s="615">
        <v>67</v>
      </c>
      <c r="N19" s="615">
        <v>1</v>
      </c>
      <c r="O19" s="615">
        <v>45</v>
      </c>
    </row>
    <row r="20" spans="1:16" ht="15" x14ac:dyDescent="0.2">
      <c r="A20" s="606">
        <v>11</v>
      </c>
      <c r="B20" s="606" t="s">
        <v>840</v>
      </c>
      <c r="C20" s="617">
        <v>1102</v>
      </c>
      <c r="D20" s="617">
        <v>1102</v>
      </c>
      <c r="E20" s="617">
        <v>1102</v>
      </c>
      <c r="F20" s="615">
        <f t="shared" si="0"/>
        <v>549</v>
      </c>
      <c r="G20" s="615">
        <v>111</v>
      </c>
      <c r="H20" s="615">
        <v>44</v>
      </c>
      <c r="I20" s="615">
        <v>46</v>
      </c>
      <c r="J20" s="615">
        <v>302</v>
      </c>
      <c r="K20" s="615">
        <v>46</v>
      </c>
      <c r="L20" s="615">
        <v>0</v>
      </c>
      <c r="M20" s="615">
        <v>409</v>
      </c>
      <c r="N20" s="615">
        <v>0</v>
      </c>
      <c r="O20" s="615">
        <v>140</v>
      </c>
    </row>
    <row r="21" spans="1:16" ht="15" x14ac:dyDescent="0.2">
      <c r="A21" s="606">
        <v>12</v>
      </c>
      <c r="B21" s="606" t="s">
        <v>841</v>
      </c>
      <c r="C21" s="618">
        <v>777</v>
      </c>
      <c r="D21" s="618">
        <v>777</v>
      </c>
      <c r="E21" s="618">
        <v>777</v>
      </c>
      <c r="F21" s="615">
        <f t="shared" si="0"/>
        <v>73</v>
      </c>
      <c r="G21" s="619">
        <v>9</v>
      </c>
      <c r="H21" s="619">
        <v>7</v>
      </c>
      <c r="I21" s="619">
        <v>1</v>
      </c>
      <c r="J21" s="619">
        <v>41</v>
      </c>
      <c r="K21" s="619">
        <v>15</v>
      </c>
      <c r="L21" s="619">
        <v>0</v>
      </c>
      <c r="M21" s="619">
        <v>55</v>
      </c>
      <c r="N21" s="619">
        <v>0</v>
      </c>
      <c r="O21" s="619">
        <v>18</v>
      </c>
    </row>
    <row r="22" spans="1:16" s="15" customFormat="1" x14ac:dyDescent="0.2">
      <c r="A22" s="623" t="s">
        <v>17</v>
      </c>
      <c r="B22" s="623"/>
      <c r="C22" s="624">
        <f t="shared" ref="C22:O22" si="1">SUM(C10:C21)</f>
        <v>15494</v>
      </c>
      <c r="D22" s="624">
        <f t="shared" si="1"/>
        <v>15494</v>
      </c>
      <c r="E22" s="624">
        <f t="shared" si="1"/>
        <v>15494</v>
      </c>
      <c r="F22" s="624">
        <f t="shared" si="1"/>
        <v>4118</v>
      </c>
      <c r="G22" s="624">
        <f t="shared" si="1"/>
        <v>510</v>
      </c>
      <c r="H22" s="624">
        <f t="shared" si="1"/>
        <v>148</v>
      </c>
      <c r="I22" s="624">
        <f t="shared" si="1"/>
        <v>439</v>
      </c>
      <c r="J22" s="624">
        <f t="shared" si="1"/>
        <v>2532</v>
      </c>
      <c r="K22" s="624">
        <f t="shared" si="1"/>
        <v>462</v>
      </c>
      <c r="L22" s="624">
        <f t="shared" si="1"/>
        <v>27</v>
      </c>
      <c r="M22" s="624">
        <f t="shared" si="1"/>
        <v>3507</v>
      </c>
      <c r="N22" s="624">
        <f t="shared" si="1"/>
        <v>14</v>
      </c>
      <c r="O22" s="624">
        <f t="shared" si="1"/>
        <v>597</v>
      </c>
      <c r="P22" s="625"/>
    </row>
    <row r="23" spans="1:16" ht="15" x14ac:dyDescent="0.2">
      <c r="A23" s="610"/>
      <c r="B23" s="610"/>
      <c r="C23" s="611"/>
      <c r="D23" s="611"/>
      <c r="E23" s="611"/>
      <c r="F23" s="635">
        <f>F22/C22</f>
        <v>0.26578030205240738</v>
      </c>
      <c r="G23" s="611"/>
      <c r="H23" s="611"/>
      <c r="I23" s="611"/>
      <c r="J23" s="611"/>
      <c r="K23" s="611"/>
      <c r="L23" s="611"/>
      <c r="M23" s="611"/>
      <c r="N23" s="611"/>
      <c r="O23" s="611"/>
      <c r="P23" s="611"/>
    </row>
    <row r="24" spans="1:16" ht="15" x14ac:dyDescent="0.2">
      <c r="A24" s="610"/>
      <c r="B24" s="610"/>
      <c r="C24" s="611"/>
      <c r="D24" s="611"/>
      <c r="E24" s="611"/>
      <c r="F24" s="611"/>
      <c r="G24" s="611"/>
      <c r="H24" s="611"/>
      <c r="I24" s="611"/>
      <c r="J24" s="611"/>
      <c r="K24" s="611"/>
      <c r="L24" s="611"/>
      <c r="M24" s="611"/>
      <c r="N24" s="611"/>
      <c r="O24" s="611"/>
      <c r="P24" s="611"/>
    </row>
    <row r="25" spans="1:16" ht="15" x14ac:dyDescent="0.2">
      <c r="A25" s="610"/>
      <c r="B25" s="610"/>
      <c r="C25" s="611"/>
      <c r="D25" s="611"/>
      <c r="E25" s="611"/>
      <c r="F25" s="611"/>
      <c r="G25" s="611"/>
      <c r="H25" s="611"/>
      <c r="I25" s="611"/>
      <c r="J25" s="611"/>
      <c r="K25" s="611"/>
      <c r="L25" s="611"/>
      <c r="M25" s="611"/>
      <c r="N25" s="611"/>
      <c r="O25" s="611"/>
    </row>
    <row r="26" spans="1:16" ht="15" x14ac:dyDescent="0.2">
      <c r="A26" s="610"/>
      <c r="B26" s="610"/>
      <c r="C26" s="611"/>
      <c r="D26" s="611"/>
      <c r="E26" s="611"/>
      <c r="F26" s="611"/>
      <c r="G26" s="611"/>
      <c r="H26" s="620"/>
      <c r="I26" s="611"/>
      <c r="J26" s="611"/>
      <c r="K26" s="611"/>
      <c r="L26" s="611"/>
      <c r="M26" s="611"/>
      <c r="N26" s="611"/>
      <c r="O26" s="611"/>
    </row>
    <row r="27" spans="1:16" ht="15" x14ac:dyDescent="0.2">
      <c r="A27" s="610"/>
      <c r="B27" s="610"/>
      <c r="C27" s="611"/>
      <c r="D27" s="611"/>
      <c r="E27" s="611"/>
      <c r="F27" s="611"/>
      <c r="G27" s="611"/>
      <c r="H27" s="611"/>
      <c r="I27" s="611"/>
      <c r="J27" s="611"/>
      <c r="K27" s="611"/>
      <c r="L27" s="611"/>
      <c r="M27" s="611"/>
      <c r="N27" s="611"/>
      <c r="O27" s="611"/>
    </row>
    <row r="28" spans="1:16" x14ac:dyDescent="0.2">
      <c r="A28" s="279"/>
      <c r="B28" s="279"/>
      <c r="C28" s="279"/>
      <c r="D28" s="279"/>
      <c r="E28" s="279"/>
      <c r="F28" s="279"/>
      <c r="G28" s="279"/>
      <c r="H28" s="279"/>
      <c r="I28" s="279"/>
      <c r="J28" s="279"/>
      <c r="K28" s="279"/>
      <c r="L28" s="279"/>
      <c r="M28" s="279"/>
      <c r="N28" s="279"/>
      <c r="O28" s="279"/>
    </row>
    <row r="29" spans="1:16" x14ac:dyDescent="0.2">
      <c r="A29" s="607"/>
      <c r="B29" s="607"/>
      <c r="C29" s="607"/>
      <c r="D29" s="607"/>
      <c r="E29" s="279"/>
      <c r="F29" s="279"/>
      <c r="G29" s="608"/>
      <c r="H29" s="608"/>
      <c r="I29" s="279"/>
      <c r="J29" s="279"/>
      <c r="K29" s="279"/>
      <c r="L29" s="918" t="s">
        <v>13</v>
      </c>
      <c r="M29" s="918"/>
      <c r="N29" s="609"/>
      <c r="O29" s="609"/>
    </row>
    <row r="30" spans="1:16" x14ac:dyDescent="0.2">
      <c r="A30" s="607"/>
      <c r="B30" s="607"/>
      <c r="C30" s="607"/>
      <c r="D30" s="607"/>
      <c r="E30" s="279"/>
      <c r="F30" s="279"/>
      <c r="G30" s="608"/>
      <c r="H30" s="608"/>
      <c r="I30" s="279"/>
      <c r="J30" s="279"/>
      <c r="K30" s="279"/>
      <c r="L30" s="918" t="s">
        <v>980</v>
      </c>
      <c r="M30" s="918"/>
      <c r="N30" s="918"/>
      <c r="O30" s="918"/>
    </row>
    <row r="31" spans="1:16" x14ac:dyDescent="0.2">
      <c r="A31" s="607"/>
      <c r="B31" s="607"/>
      <c r="C31" s="607"/>
      <c r="D31" s="607"/>
      <c r="E31" s="279"/>
      <c r="F31" s="279"/>
      <c r="G31" s="608"/>
      <c r="H31" s="608"/>
      <c r="I31" s="279"/>
      <c r="J31" s="279"/>
      <c r="K31" s="279"/>
      <c r="L31" s="919" t="s">
        <v>981</v>
      </c>
      <c r="M31" s="919"/>
      <c r="N31" s="919"/>
      <c r="O31" s="919"/>
    </row>
    <row r="32" spans="1:16" x14ac:dyDescent="0.2">
      <c r="A32" s="607" t="s">
        <v>12</v>
      </c>
      <c r="B32" s="279"/>
      <c r="C32" s="607"/>
      <c r="D32" s="607"/>
      <c r="E32" s="279"/>
      <c r="F32" s="279"/>
      <c r="G32" s="607"/>
      <c r="H32" s="607"/>
      <c r="I32" s="279"/>
      <c r="J32" s="279"/>
      <c r="K32" s="279"/>
      <c r="L32" s="920" t="s">
        <v>82</v>
      </c>
      <c r="M32" s="920"/>
      <c r="N32" s="609"/>
      <c r="O32" s="609"/>
    </row>
  </sheetData>
  <mergeCells count="25">
    <mergeCell ref="L29:M29"/>
    <mergeCell ref="L30:O30"/>
    <mergeCell ref="L31:O31"/>
    <mergeCell ref="L32:M32"/>
    <mergeCell ref="F7:F9"/>
    <mergeCell ref="G7:K7"/>
    <mergeCell ref="L7:L9"/>
    <mergeCell ref="M7:O7"/>
    <mergeCell ref="G8:H8"/>
    <mergeCell ref="I8:I9"/>
    <mergeCell ref="J8:J9"/>
    <mergeCell ref="K8:K9"/>
    <mergeCell ref="M8:M9"/>
    <mergeCell ref="N8:N9"/>
    <mergeCell ref="O8:O9"/>
    <mergeCell ref="A1:M1"/>
    <mergeCell ref="N1:O1"/>
    <mergeCell ref="A2:N2"/>
    <mergeCell ref="A4:N4"/>
    <mergeCell ref="M6:O6"/>
    <mergeCell ref="A7:A9"/>
    <mergeCell ref="B7:B9"/>
    <mergeCell ref="C7:C9"/>
    <mergeCell ref="D7:D9"/>
    <mergeCell ref="E7:E9"/>
  </mergeCells>
  <pageMargins left="0.7" right="0.7" top="0.75" bottom="0.75" header="0.3" footer="0.3"/>
  <pageSetup scale="83" orientation="landscape" r:id="rId1"/>
  <colBreaks count="1" manualBreakCount="1">
    <brk id="15" max="29"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3"/>
  <sheetViews>
    <sheetView tabSelected="1" view="pageBreakPreview" topLeftCell="A8" zoomScaleSheetLayoutView="100" workbookViewId="0">
      <selection activeCell="J25" sqref="J25"/>
    </sheetView>
  </sheetViews>
  <sheetFormatPr defaultRowHeight="12.75" x14ac:dyDescent="0.2"/>
  <cols>
    <col min="1" max="1" width="10.28515625" customWidth="1"/>
    <col min="2" max="2" width="12" customWidth="1"/>
    <col min="3" max="3" width="16.28515625" customWidth="1"/>
    <col min="4" max="4" width="15.85546875" customWidth="1"/>
    <col min="5" max="5" width="11.5703125" customWidth="1"/>
    <col min="6" max="6" width="15" customWidth="1"/>
    <col min="7" max="7" width="9.7109375" customWidth="1"/>
    <col min="8" max="8" width="15.140625" customWidth="1"/>
    <col min="9" max="9" width="16.5703125" customWidth="1"/>
    <col min="10" max="10" width="18.28515625" customWidth="1"/>
    <col min="11" max="11" width="14.140625" customWidth="1"/>
  </cols>
  <sheetData>
    <row r="1" spans="1:16" ht="30" customHeight="1" x14ac:dyDescent="0.2"/>
    <row r="2" spans="1:16" ht="15" x14ac:dyDescent="0.2">
      <c r="D2" s="689"/>
      <c r="E2" s="689"/>
      <c r="H2" s="42"/>
      <c r="I2" s="776" t="s">
        <v>66</v>
      </c>
      <c r="J2" s="776"/>
    </row>
    <row r="3" spans="1:16" ht="15" x14ac:dyDescent="0.2">
      <c r="A3" s="782" t="s">
        <v>0</v>
      </c>
      <c r="B3" s="782"/>
      <c r="C3" s="782"/>
      <c r="D3" s="782"/>
      <c r="E3" s="782"/>
      <c r="F3" s="782"/>
      <c r="G3" s="782"/>
      <c r="H3" s="782"/>
      <c r="I3" s="782"/>
      <c r="J3" s="782"/>
    </row>
    <row r="4" spans="1:16" ht="20.25" x14ac:dyDescent="0.3">
      <c r="A4" s="687" t="s">
        <v>655</v>
      </c>
      <c r="B4" s="687"/>
      <c r="C4" s="687"/>
      <c r="D4" s="687"/>
      <c r="E4" s="687"/>
      <c r="F4" s="687"/>
      <c r="G4" s="687"/>
      <c r="H4" s="687"/>
      <c r="I4" s="687"/>
      <c r="J4" s="687"/>
    </row>
    <row r="5" spans="1:16" ht="10.5" customHeight="1" x14ac:dyDescent="0.2"/>
    <row r="6" spans="1:16" s="16" customFormat="1" ht="24.75" customHeight="1" x14ac:dyDescent="0.25">
      <c r="A6" s="924" t="s">
        <v>448</v>
      </c>
      <c r="B6" s="924"/>
      <c r="C6" s="924"/>
      <c r="D6" s="924"/>
      <c r="E6" s="924"/>
      <c r="F6" s="924"/>
      <c r="G6" s="924"/>
      <c r="H6" s="924"/>
      <c r="I6" s="924"/>
      <c r="J6" s="924"/>
      <c r="K6" s="924"/>
    </row>
    <row r="7" spans="1:16" s="16" customFormat="1" ht="15.75" customHeight="1" x14ac:dyDescent="0.25">
      <c r="A7" s="45"/>
      <c r="B7" s="45"/>
      <c r="C7" s="45"/>
      <c r="D7" s="45"/>
      <c r="E7" s="45"/>
      <c r="F7" s="45"/>
      <c r="G7" s="45"/>
      <c r="H7" s="45"/>
      <c r="I7" s="45"/>
      <c r="J7" s="45"/>
    </row>
    <row r="8" spans="1:16" s="16" customFormat="1" x14ac:dyDescent="0.2">
      <c r="A8" s="35" t="s">
        <v>896</v>
      </c>
      <c r="B8" s="35"/>
      <c r="C8" s="431"/>
      <c r="E8" s="836"/>
      <c r="F8" s="836"/>
      <c r="G8" s="836"/>
      <c r="H8" s="836"/>
      <c r="I8" s="790" t="s">
        <v>922</v>
      </c>
      <c r="J8" s="790"/>
      <c r="K8" s="35"/>
    </row>
    <row r="9" spans="1:16" s="14" customFormat="1" ht="15.75" hidden="1" x14ac:dyDescent="0.25">
      <c r="C9" s="782" t="s">
        <v>14</v>
      </c>
      <c r="D9" s="782"/>
      <c r="E9" s="782"/>
      <c r="F9" s="782"/>
      <c r="G9" s="782"/>
      <c r="H9" s="782"/>
      <c r="I9" s="782"/>
      <c r="J9" s="782"/>
    </row>
    <row r="10" spans="1:16" ht="44.25" customHeight="1" x14ac:dyDescent="0.2">
      <c r="A10" s="779" t="s">
        <v>22</v>
      </c>
      <c r="B10" s="779" t="s">
        <v>56</v>
      </c>
      <c r="C10" s="667" t="s">
        <v>476</v>
      </c>
      <c r="D10" s="668"/>
      <c r="E10" s="667" t="s">
        <v>36</v>
      </c>
      <c r="F10" s="668"/>
      <c r="G10" s="667" t="s">
        <v>37</v>
      </c>
      <c r="H10" s="668"/>
      <c r="I10" s="656" t="s">
        <v>103</v>
      </c>
      <c r="J10" s="656"/>
      <c r="K10" s="779" t="s">
        <v>528</v>
      </c>
      <c r="O10" s="13"/>
      <c r="P10" s="13"/>
    </row>
    <row r="11" spans="1:16" s="15" customFormat="1" ht="42.6" customHeight="1" x14ac:dyDescent="0.2">
      <c r="A11" s="780"/>
      <c r="B11" s="780"/>
      <c r="C11" s="5" t="s">
        <v>38</v>
      </c>
      <c r="D11" s="5" t="s">
        <v>102</v>
      </c>
      <c r="E11" s="5" t="s">
        <v>38</v>
      </c>
      <c r="F11" s="5" t="s">
        <v>102</v>
      </c>
      <c r="G11" s="5" t="s">
        <v>38</v>
      </c>
      <c r="H11" s="5" t="s">
        <v>102</v>
      </c>
      <c r="I11" s="5" t="s">
        <v>137</v>
      </c>
      <c r="J11" s="5" t="s">
        <v>138</v>
      </c>
      <c r="K11" s="780"/>
    </row>
    <row r="12" spans="1:16" x14ac:dyDescent="0.2">
      <c r="A12" s="144">
        <v>1</v>
      </c>
      <c r="B12" s="144">
        <v>2</v>
      </c>
      <c r="C12" s="144">
        <v>3</v>
      </c>
      <c r="D12" s="144">
        <v>4</v>
      </c>
      <c r="E12" s="144">
        <v>5</v>
      </c>
      <c r="F12" s="144">
        <v>6</v>
      </c>
      <c r="G12" s="144">
        <v>7</v>
      </c>
      <c r="H12" s="144">
        <v>8</v>
      </c>
      <c r="I12" s="144">
        <v>9</v>
      </c>
      <c r="J12" s="144">
        <v>10</v>
      </c>
      <c r="K12" s="3">
        <v>11</v>
      </c>
    </row>
    <row r="13" spans="1:16" ht="17.25" customHeight="1" x14ac:dyDescent="0.2">
      <c r="A13" s="8">
        <v>1</v>
      </c>
      <c r="B13" s="18" t="s">
        <v>383</v>
      </c>
      <c r="C13" s="9">
        <v>3433</v>
      </c>
      <c r="D13" s="327">
        <v>2059.7999999999997</v>
      </c>
      <c r="E13" s="9">
        <v>3429</v>
      </c>
      <c r="F13" s="327">
        <v>2057.4</v>
      </c>
      <c r="G13" s="9">
        <v>4</v>
      </c>
      <c r="H13" s="327">
        <v>2.4</v>
      </c>
      <c r="I13" s="9">
        <f>C13-E13-G13</f>
        <v>0</v>
      </c>
      <c r="J13" s="327">
        <f>D13-F13-H13</f>
        <v>-3.6370906286720128E-13</v>
      </c>
      <c r="K13" s="9">
        <v>88</v>
      </c>
    </row>
    <row r="14" spans="1:16" ht="17.25" customHeight="1" x14ac:dyDescent="0.2">
      <c r="A14" s="8">
        <v>2</v>
      </c>
      <c r="B14" s="18" t="s">
        <v>384</v>
      </c>
      <c r="C14" s="9">
        <v>47</v>
      </c>
      <c r="D14" s="327">
        <v>28.2</v>
      </c>
      <c r="E14" s="9">
        <v>47</v>
      </c>
      <c r="F14" s="327">
        <v>28.2</v>
      </c>
      <c r="G14" s="9">
        <v>0</v>
      </c>
      <c r="H14" s="327">
        <v>0</v>
      </c>
      <c r="I14" s="9">
        <f t="shared" ref="I14:I24" si="0">C14-E14-G14</f>
        <v>0</v>
      </c>
      <c r="J14" s="327">
        <f t="shared" ref="J14:J24" si="1">D14-F14-H14</f>
        <v>0</v>
      </c>
      <c r="K14" s="9">
        <v>0</v>
      </c>
    </row>
    <row r="15" spans="1:16" ht="17.25" customHeight="1" x14ac:dyDescent="0.2">
      <c r="A15" s="8">
        <v>3</v>
      </c>
      <c r="B15" s="18" t="s">
        <v>385</v>
      </c>
      <c r="C15" s="9">
        <v>11298</v>
      </c>
      <c r="D15" s="327">
        <v>6778.8</v>
      </c>
      <c r="E15" s="9">
        <v>11088</v>
      </c>
      <c r="F15" s="327">
        <v>6652.8</v>
      </c>
      <c r="G15" s="9">
        <v>53</v>
      </c>
      <c r="H15" s="327">
        <v>31.799999999999997</v>
      </c>
      <c r="I15" s="9">
        <f t="shared" si="0"/>
        <v>157</v>
      </c>
      <c r="J15" s="327">
        <f t="shared" si="1"/>
        <v>94.2</v>
      </c>
      <c r="K15" s="9">
        <v>0</v>
      </c>
    </row>
    <row r="16" spans="1:16" ht="17.25" customHeight="1" x14ac:dyDescent="0.2">
      <c r="A16" s="8">
        <v>4</v>
      </c>
      <c r="B16" s="18" t="s">
        <v>386</v>
      </c>
      <c r="C16" s="9">
        <v>0</v>
      </c>
      <c r="D16" s="327">
        <v>0</v>
      </c>
      <c r="E16" s="9">
        <v>0</v>
      </c>
      <c r="F16" s="327">
        <v>0</v>
      </c>
      <c r="G16" s="9">
        <v>0</v>
      </c>
      <c r="H16" s="327">
        <v>0</v>
      </c>
      <c r="I16" s="9">
        <f t="shared" si="0"/>
        <v>0</v>
      </c>
      <c r="J16" s="327">
        <f t="shared" si="1"/>
        <v>0</v>
      </c>
      <c r="K16" s="9">
        <v>0</v>
      </c>
    </row>
    <row r="17" spans="1:11" ht="17.25" customHeight="1" x14ac:dyDescent="0.2">
      <c r="A17" s="8">
        <v>5</v>
      </c>
      <c r="B17" s="18" t="s">
        <v>387</v>
      </c>
      <c r="C17" s="9">
        <v>181</v>
      </c>
      <c r="D17" s="327">
        <v>217.2</v>
      </c>
      <c r="E17" s="9">
        <v>137</v>
      </c>
      <c r="F17" s="327">
        <v>164.4</v>
      </c>
      <c r="G17" s="9">
        <v>36</v>
      </c>
      <c r="H17" s="327">
        <v>43.199999999999996</v>
      </c>
      <c r="I17" s="9">
        <f t="shared" si="0"/>
        <v>8</v>
      </c>
      <c r="J17" s="327">
        <f t="shared" si="1"/>
        <v>9.5999999999999872</v>
      </c>
      <c r="K17" s="9">
        <v>0</v>
      </c>
    </row>
    <row r="18" spans="1:11" ht="17.25" customHeight="1" x14ac:dyDescent="0.2">
      <c r="A18" s="8">
        <v>6</v>
      </c>
      <c r="B18" s="18" t="s">
        <v>388</v>
      </c>
      <c r="C18" s="9">
        <v>0</v>
      </c>
      <c r="D18" s="327">
        <v>0</v>
      </c>
      <c r="E18" s="9">
        <v>0</v>
      </c>
      <c r="F18" s="327">
        <v>0</v>
      </c>
      <c r="G18" s="9">
        <v>0</v>
      </c>
      <c r="H18" s="327">
        <v>0</v>
      </c>
      <c r="I18" s="9">
        <f t="shared" si="0"/>
        <v>0</v>
      </c>
      <c r="J18" s="327">
        <f t="shared" si="1"/>
        <v>0</v>
      </c>
      <c r="K18" s="9">
        <v>0</v>
      </c>
    </row>
    <row r="19" spans="1:11" ht="17.25" customHeight="1" x14ac:dyDescent="0.2">
      <c r="A19" s="8">
        <v>7</v>
      </c>
      <c r="B19" s="18" t="s">
        <v>389</v>
      </c>
      <c r="C19" s="9">
        <v>0</v>
      </c>
      <c r="D19" s="327">
        <v>0</v>
      </c>
      <c r="E19" s="9">
        <v>0</v>
      </c>
      <c r="F19" s="327">
        <v>0</v>
      </c>
      <c r="G19" s="9">
        <v>0</v>
      </c>
      <c r="H19" s="327">
        <v>0</v>
      </c>
      <c r="I19" s="9">
        <f t="shared" si="0"/>
        <v>0</v>
      </c>
      <c r="J19" s="327">
        <f t="shared" si="1"/>
        <v>0</v>
      </c>
      <c r="K19" s="9">
        <v>0</v>
      </c>
    </row>
    <row r="20" spans="1:11" s="13" customFormat="1" ht="14.25" customHeight="1" x14ac:dyDescent="0.2">
      <c r="A20" s="8">
        <v>8</v>
      </c>
      <c r="B20" s="18" t="s">
        <v>261</v>
      </c>
      <c r="C20" s="9">
        <v>0</v>
      </c>
      <c r="D20" s="327">
        <v>0</v>
      </c>
      <c r="E20" s="9">
        <v>0</v>
      </c>
      <c r="F20" s="327">
        <v>0</v>
      </c>
      <c r="G20" s="9">
        <v>0</v>
      </c>
      <c r="H20" s="327">
        <v>0</v>
      </c>
      <c r="I20" s="9">
        <f t="shared" si="0"/>
        <v>0</v>
      </c>
      <c r="J20" s="327">
        <f t="shared" si="1"/>
        <v>0</v>
      </c>
      <c r="K20" s="9">
        <v>0</v>
      </c>
    </row>
    <row r="21" spans="1:11" s="13" customFormat="1" ht="14.25" customHeight="1" x14ac:dyDescent="0.2">
      <c r="A21" s="8">
        <v>9</v>
      </c>
      <c r="B21" s="18" t="s">
        <v>364</v>
      </c>
      <c r="C21" s="9">
        <v>0</v>
      </c>
      <c r="D21" s="327">
        <v>0</v>
      </c>
      <c r="E21" s="9">
        <v>0</v>
      </c>
      <c r="F21" s="327">
        <v>0</v>
      </c>
      <c r="G21" s="9">
        <v>0</v>
      </c>
      <c r="H21" s="327">
        <v>0</v>
      </c>
      <c r="I21" s="9">
        <f t="shared" si="0"/>
        <v>0</v>
      </c>
      <c r="J21" s="327">
        <f t="shared" si="1"/>
        <v>0</v>
      </c>
      <c r="K21" s="9">
        <v>0</v>
      </c>
    </row>
    <row r="22" spans="1:11" s="13" customFormat="1" ht="14.25" customHeight="1" x14ac:dyDescent="0.2">
      <c r="A22" s="8">
        <v>10</v>
      </c>
      <c r="B22" s="18" t="s">
        <v>527</v>
      </c>
      <c r="C22" s="9">
        <v>0</v>
      </c>
      <c r="D22" s="327">
        <v>0</v>
      </c>
      <c r="E22" s="9">
        <v>0</v>
      </c>
      <c r="F22" s="327">
        <v>0</v>
      </c>
      <c r="G22" s="9">
        <v>0</v>
      </c>
      <c r="H22" s="327">
        <v>0</v>
      </c>
      <c r="I22" s="9">
        <f t="shared" si="0"/>
        <v>0</v>
      </c>
      <c r="J22" s="327">
        <f t="shared" si="1"/>
        <v>0</v>
      </c>
      <c r="K22" s="9">
        <v>0</v>
      </c>
    </row>
    <row r="23" spans="1:11" s="13" customFormat="1" ht="14.25" customHeight="1" x14ac:dyDescent="0.2">
      <c r="A23" s="8">
        <v>11</v>
      </c>
      <c r="B23" s="18" t="s">
        <v>488</v>
      </c>
      <c r="C23" s="9">
        <v>0</v>
      </c>
      <c r="D23" s="327">
        <v>0</v>
      </c>
      <c r="E23" s="9">
        <v>0</v>
      </c>
      <c r="F23" s="327">
        <v>0</v>
      </c>
      <c r="G23" s="9">
        <v>0</v>
      </c>
      <c r="H23" s="327">
        <v>0</v>
      </c>
      <c r="I23" s="9">
        <f t="shared" si="0"/>
        <v>0</v>
      </c>
      <c r="J23" s="327">
        <f t="shared" si="1"/>
        <v>0</v>
      </c>
      <c r="K23" s="9">
        <v>0</v>
      </c>
    </row>
    <row r="24" spans="1:11" s="13" customFormat="1" ht="14.25" customHeight="1" x14ac:dyDescent="0.2">
      <c r="A24" s="8">
        <v>12</v>
      </c>
      <c r="B24" s="428" t="s">
        <v>526</v>
      </c>
      <c r="C24" s="9">
        <v>0</v>
      </c>
      <c r="D24" s="327">
        <v>0</v>
      </c>
      <c r="E24" s="9">
        <v>0</v>
      </c>
      <c r="F24" s="327">
        <v>0</v>
      </c>
      <c r="G24" s="9">
        <v>0</v>
      </c>
      <c r="H24" s="327">
        <v>0</v>
      </c>
      <c r="I24" s="9">
        <f t="shared" si="0"/>
        <v>0</v>
      </c>
      <c r="J24" s="327">
        <f t="shared" si="1"/>
        <v>0</v>
      </c>
      <c r="K24" s="9">
        <v>0</v>
      </c>
    </row>
    <row r="25" spans="1:11" s="13" customFormat="1" ht="14.25" customHeight="1" x14ac:dyDescent="0.2">
      <c r="B25" s="428" t="s">
        <v>17</v>
      </c>
      <c r="C25" s="29">
        <f>SUM(C13:C24)</f>
        <v>14959</v>
      </c>
      <c r="D25" s="351">
        <f t="shared" ref="D25:K25" si="2">SUM(D13:D24)</f>
        <v>9084</v>
      </c>
      <c r="E25" s="29">
        <f t="shared" si="2"/>
        <v>14701</v>
      </c>
      <c r="F25" s="351">
        <f t="shared" si="2"/>
        <v>8902.7999999999993</v>
      </c>
      <c r="G25" s="29">
        <f t="shared" si="2"/>
        <v>93</v>
      </c>
      <c r="H25" s="351">
        <f t="shared" si="2"/>
        <v>77.399999999999991</v>
      </c>
      <c r="I25" s="352">
        <f t="shared" si="2"/>
        <v>165</v>
      </c>
      <c r="J25" s="351">
        <f t="shared" si="2"/>
        <v>103.79999999999961</v>
      </c>
      <c r="K25" s="29">
        <f t="shared" si="2"/>
        <v>88</v>
      </c>
    </row>
    <row r="26" spans="1:11" s="13" customFormat="1" ht="15.75" customHeight="1" x14ac:dyDescent="0.2">
      <c r="A26" s="430" t="s">
        <v>17</v>
      </c>
      <c r="B26" s="921" t="s">
        <v>871</v>
      </c>
      <c r="C26" s="922"/>
      <c r="D26" s="922"/>
      <c r="E26" s="922"/>
      <c r="F26" s="922"/>
      <c r="G26" s="922"/>
      <c r="H26" s="922"/>
      <c r="I26" s="922"/>
      <c r="J26" s="922"/>
      <c r="K26" s="923"/>
    </row>
    <row r="27" spans="1:11" x14ac:dyDescent="0.2">
      <c r="I27" s="328"/>
    </row>
    <row r="28" spans="1:11" x14ac:dyDescent="0.2">
      <c r="C28" s="486"/>
      <c r="E28" s="630">
        <f>E25/C25</f>
        <v>0.98275285781135102</v>
      </c>
      <c r="F28" s="630">
        <f>F25/D25</f>
        <v>0.98005284015852034</v>
      </c>
      <c r="G28" s="630">
        <f>G25/C25</f>
        <v>6.216993114513002E-3</v>
      </c>
      <c r="H28" s="630">
        <f>H25/D25</f>
        <v>8.5204755614266825E-3</v>
      </c>
      <c r="I28" s="630">
        <f>I25/C25</f>
        <v>1.1030149074135971E-2</v>
      </c>
      <c r="J28" s="630">
        <f>J25/D25</f>
        <v>1.1426684280052798E-2</v>
      </c>
    </row>
    <row r="29" spans="1:11" x14ac:dyDescent="0.2">
      <c r="F29" s="328"/>
    </row>
    <row r="30" spans="1:11" x14ac:dyDescent="0.2">
      <c r="I30" s="788" t="s">
        <v>828</v>
      </c>
      <c r="J30" s="788"/>
      <c r="K30" s="788"/>
    </row>
    <row r="31" spans="1:11" x14ac:dyDescent="0.2">
      <c r="A31" s="298" t="s">
        <v>12</v>
      </c>
      <c r="I31" s="680" t="s">
        <v>824</v>
      </c>
      <c r="J31" s="680"/>
      <c r="K31" s="680"/>
    </row>
    <row r="32" spans="1:11" x14ac:dyDescent="0.2">
      <c r="F32" s="328"/>
      <c r="I32" s="680" t="s">
        <v>825</v>
      </c>
      <c r="J32" s="680"/>
      <c r="K32" s="680"/>
    </row>
    <row r="33" spans="9:11" x14ac:dyDescent="0.2">
      <c r="I33" s="35" t="s">
        <v>82</v>
      </c>
      <c r="J33" s="35"/>
      <c r="K33" s="35"/>
    </row>
  </sheetData>
  <mergeCells count="19">
    <mergeCell ref="E8:H8"/>
    <mergeCell ref="C9:J9"/>
    <mergeCell ref="A10:A11"/>
    <mergeCell ref="B10:B11"/>
    <mergeCell ref="C10:D10"/>
    <mergeCell ref="E10:F10"/>
    <mergeCell ref="G10:H10"/>
    <mergeCell ref="I8:J8"/>
    <mergeCell ref="D2:E2"/>
    <mergeCell ref="I2:J2"/>
    <mergeCell ref="A3:J3"/>
    <mergeCell ref="A4:J4"/>
    <mergeCell ref="A6:K6"/>
    <mergeCell ref="B26:K26"/>
    <mergeCell ref="I30:K30"/>
    <mergeCell ref="I31:K31"/>
    <mergeCell ref="I32:K32"/>
    <mergeCell ref="I10:J10"/>
    <mergeCell ref="K10:K11"/>
  </mergeCells>
  <printOptions horizontalCentered="1"/>
  <pageMargins left="0.70866141732283472" right="0.70866141732283472" top="0.23622047244094491" bottom="0" header="0.31496062992125984" footer="0.31496062992125984"/>
  <pageSetup paperSize="9" scale="86"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view="pageBreakPreview" topLeftCell="A6" zoomScaleSheetLayoutView="100" workbookViewId="0">
      <selection activeCell="H27" sqref="H27"/>
    </sheetView>
  </sheetViews>
  <sheetFormatPr defaultRowHeight="12.75" x14ac:dyDescent="0.2"/>
  <cols>
    <col min="2" max="2" width="12.5703125" customWidth="1"/>
    <col min="3" max="3" width="16.28515625" customWidth="1"/>
    <col min="4" max="4" width="15.85546875" customWidth="1"/>
    <col min="5" max="5" width="11.5703125" customWidth="1"/>
    <col min="6" max="6" width="15" customWidth="1"/>
    <col min="7" max="7" width="9.7109375" customWidth="1"/>
    <col min="8" max="8" width="15.140625" customWidth="1"/>
    <col min="9" max="9" width="16.5703125" customWidth="1"/>
    <col min="10" max="10" width="18.28515625" customWidth="1"/>
    <col min="11" max="11" width="14.140625" customWidth="1"/>
  </cols>
  <sheetData>
    <row r="1" spans="1:11" ht="30" customHeight="1" x14ac:dyDescent="0.2"/>
    <row r="2" spans="1:11" ht="15" x14ac:dyDescent="0.2">
      <c r="D2" s="689"/>
      <c r="E2" s="689"/>
      <c r="H2" s="42"/>
      <c r="I2" s="776" t="s">
        <v>390</v>
      </c>
      <c r="J2" s="776"/>
    </row>
    <row r="3" spans="1:11" ht="15" x14ac:dyDescent="0.2">
      <c r="A3" s="782" t="s">
        <v>0</v>
      </c>
      <c r="B3" s="782"/>
      <c r="C3" s="782"/>
      <c r="D3" s="782"/>
      <c r="E3" s="782"/>
      <c r="F3" s="782"/>
      <c r="G3" s="782"/>
      <c r="H3" s="782"/>
      <c r="I3" s="782"/>
      <c r="J3" s="782"/>
    </row>
    <row r="4" spans="1:11" ht="20.25" x14ac:dyDescent="0.3">
      <c r="A4" s="687" t="s">
        <v>690</v>
      </c>
      <c r="B4" s="687"/>
      <c r="C4" s="687"/>
      <c r="D4" s="687"/>
      <c r="E4" s="687"/>
      <c r="F4" s="687"/>
      <c r="G4" s="687"/>
      <c r="H4" s="687"/>
      <c r="I4" s="687"/>
      <c r="J4" s="687"/>
    </row>
    <row r="5" spans="1:11" ht="10.5" customHeight="1" x14ac:dyDescent="0.2"/>
    <row r="6" spans="1:11" s="16" customFormat="1" ht="18.75" customHeight="1" x14ac:dyDescent="0.25">
      <c r="A6" s="924" t="s">
        <v>449</v>
      </c>
      <c r="B6" s="924"/>
      <c r="C6" s="924"/>
      <c r="D6" s="924"/>
      <c r="E6" s="924"/>
      <c r="F6" s="924"/>
      <c r="G6" s="924"/>
      <c r="H6" s="924"/>
      <c r="I6" s="924"/>
      <c r="J6" s="924"/>
      <c r="K6" s="924"/>
    </row>
    <row r="7" spans="1:11" s="16" customFormat="1" ht="15.75" customHeight="1" x14ac:dyDescent="0.25">
      <c r="A7" s="45"/>
      <c r="B7" s="45"/>
      <c r="C7" s="45"/>
      <c r="D7" s="45"/>
      <c r="E7" s="45"/>
      <c r="F7" s="45"/>
      <c r="G7" s="45"/>
      <c r="H7" s="45"/>
      <c r="I7" s="45"/>
      <c r="J7" s="45"/>
    </row>
    <row r="8" spans="1:11" s="16" customFormat="1" x14ac:dyDescent="0.2">
      <c r="A8" s="35" t="s">
        <v>896</v>
      </c>
      <c r="B8" s="35"/>
      <c r="C8" s="431"/>
      <c r="E8" s="836"/>
      <c r="F8" s="836"/>
      <c r="G8" s="836"/>
      <c r="H8" s="836"/>
      <c r="I8" s="864" t="s">
        <v>922</v>
      </c>
      <c r="J8" s="864"/>
      <c r="K8" s="925"/>
    </row>
    <row r="9" spans="1:11" s="14" customFormat="1" ht="15.75" hidden="1" x14ac:dyDescent="0.25">
      <c r="C9" s="782" t="s">
        <v>14</v>
      </c>
      <c r="D9" s="782"/>
      <c r="E9" s="782"/>
      <c r="F9" s="782"/>
      <c r="G9" s="782"/>
      <c r="H9" s="782"/>
      <c r="I9" s="782"/>
      <c r="J9" s="782"/>
    </row>
    <row r="10" spans="1:11" ht="37.5" customHeight="1" x14ac:dyDescent="0.2">
      <c r="A10" s="779" t="s">
        <v>22</v>
      </c>
      <c r="B10" s="779" t="s">
        <v>35</v>
      </c>
      <c r="C10" s="667" t="s">
        <v>691</v>
      </c>
      <c r="D10" s="668"/>
      <c r="E10" s="667" t="s">
        <v>36</v>
      </c>
      <c r="F10" s="668"/>
      <c r="G10" s="667" t="s">
        <v>37</v>
      </c>
      <c r="H10" s="668"/>
      <c r="I10" s="656" t="s">
        <v>103</v>
      </c>
      <c r="J10" s="656"/>
      <c r="K10" s="656" t="s">
        <v>246</v>
      </c>
    </row>
    <row r="11" spans="1:11" s="15" customFormat="1" ht="42.6" customHeight="1" x14ac:dyDescent="0.2">
      <c r="A11" s="780"/>
      <c r="B11" s="780"/>
      <c r="C11" s="5" t="s">
        <v>38</v>
      </c>
      <c r="D11" s="5" t="s">
        <v>102</v>
      </c>
      <c r="E11" s="5" t="s">
        <v>38</v>
      </c>
      <c r="F11" s="5" t="s">
        <v>102</v>
      </c>
      <c r="G11" s="5" t="s">
        <v>38</v>
      </c>
      <c r="H11" s="5" t="s">
        <v>102</v>
      </c>
      <c r="I11" s="5" t="s">
        <v>137</v>
      </c>
      <c r="J11" s="5" t="s">
        <v>138</v>
      </c>
      <c r="K11" s="656"/>
    </row>
    <row r="12" spans="1:11" x14ac:dyDescent="0.2">
      <c r="A12" s="144">
        <v>1</v>
      </c>
      <c r="B12" s="144">
        <v>2</v>
      </c>
      <c r="C12" s="144">
        <v>3</v>
      </c>
      <c r="D12" s="144">
        <v>4</v>
      </c>
      <c r="E12" s="144">
        <v>5</v>
      </c>
      <c r="F12" s="144">
        <v>6</v>
      </c>
      <c r="G12" s="144">
        <v>7</v>
      </c>
      <c r="H12" s="144">
        <v>8</v>
      </c>
      <c r="I12" s="144">
        <v>9</v>
      </c>
      <c r="J12" s="144">
        <v>10</v>
      </c>
      <c r="K12" s="543">
        <v>11</v>
      </c>
    </row>
    <row r="13" spans="1:11" ht="15" x14ac:dyDescent="0.3">
      <c r="A13" s="8">
        <v>1</v>
      </c>
      <c r="B13" s="19" t="s">
        <v>830</v>
      </c>
      <c r="C13" s="368">
        <v>833</v>
      </c>
      <c r="D13" s="369">
        <v>504.6</v>
      </c>
      <c r="E13" s="402">
        <v>833</v>
      </c>
      <c r="F13" s="369">
        <v>504.6</v>
      </c>
      <c r="G13" s="368">
        <v>0</v>
      </c>
      <c r="H13" s="369">
        <v>0</v>
      </c>
      <c r="I13" s="402">
        <f>C13-E13-G13</f>
        <v>0</v>
      </c>
      <c r="J13" s="369">
        <f>D13-F13-H13</f>
        <v>0</v>
      </c>
      <c r="K13" s="368">
        <v>16</v>
      </c>
    </row>
    <row r="14" spans="1:11" ht="15" x14ac:dyDescent="0.3">
      <c r="A14" s="8">
        <v>2</v>
      </c>
      <c r="B14" s="19" t="s">
        <v>831</v>
      </c>
      <c r="C14" s="368">
        <v>1487</v>
      </c>
      <c r="D14" s="369">
        <v>905.4</v>
      </c>
      <c r="E14" s="402">
        <v>1464</v>
      </c>
      <c r="F14" s="369">
        <v>888</v>
      </c>
      <c r="G14" s="368">
        <v>16</v>
      </c>
      <c r="H14" s="369">
        <v>12</v>
      </c>
      <c r="I14" s="402">
        <f t="shared" ref="I14:I24" si="0">C14-E14-G14</f>
        <v>7</v>
      </c>
      <c r="J14" s="369">
        <f t="shared" ref="J14:J24" si="1">D14-F14-H14</f>
        <v>5.3999999999999773</v>
      </c>
      <c r="K14" s="368">
        <v>15</v>
      </c>
    </row>
    <row r="15" spans="1:11" ht="15" x14ac:dyDescent="0.3">
      <c r="A15" s="8">
        <v>3</v>
      </c>
      <c r="B15" s="19" t="s">
        <v>832</v>
      </c>
      <c r="C15" s="368">
        <v>777</v>
      </c>
      <c r="D15" s="369">
        <v>466.2</v>
      </c>
      <c r="E15" s="402">
        <v>777</v>
      </c>
      <c r="F15" s="369">
        <v>466.2</v>
      </c>
      <c r="G15" s="368">
        <v>0</v>
      </c>
      <c r="H15" s="369">
        <v>0</v>
      </c>
      <c r="I15" s="402">
        <f t="shared" si="0"/>
        <v>0</v>
      </c>
      <c r="J15" s="369">
        <f t="shared" si="1"/>
        <v>0</v>
      </c>
      <c r="K15" s="368">
        <v>0</v>
      </c>
    </row>
    <row r="16" spans="1:11" ht="15" x14ac:dyDescent="0.3">
      <c r="A16" s="8">
        <v>4</v>
      </c>
      <c r="B16" s="19" t="s">
        <v>833</v>
      </c>
      <c r="C16" s="368">
        <v>2555</v>
      </c>
      <c r="D16" s="369">
        <v>1537.8000000000002</v>
      </c>
      <c r="E16" s="402">
        <v>2539</v>
      </c>
      <c r="F16" s="369">
        <v>1528.2</v>
      </c>
      <c r="G16" s="368">
        <v>6</v>
      </c>
      <c r="H16" s="369">
        <v>4.2</v>
      </c>
      <c r="I16" s="402">
        <f t="shared" si="0"/>
        <v>10</v>
      </c>
      <c r="J16" s="369">
        <f t="shared" si="1"/>
        <v>5.4000000000001362</v>
      </c>
      <c r="K16" s="368">
        <v>0</v>
      </c>
    </row>
    <row r="17" spans="1:11" ht="15" x14ac:dyDescent="0.3">
      <c r="A17" s="8">
        <v>5</v>
      </c>
      <c r="B17" s="19" t="s">
        <v>834</v>
      </c>
      <c r="C17" s="368">
        <v>269</v>
      </c>
      <c r="D17" s="369">
        <v>161.99999999999997</v>
      </c>
      <c r="E17" s="402">
        <v>269</v>
      </c>
      <c r="F17" s="369">
        <v>161.99999999999997</v>
      </c>
      <c r="G17" s="368">
        <v>0</v>
      </c>
      <c r="H17" s="369">
        <v>0</v>
      </c>
      <c r="I17" s="402">
        <f t="shared" si="0"/>
        <v>0</v>
      </c>
      <c r="J17" s="369">
        <f t="shared" si="1"/>
        <v>0</v>
      </c>
      <c r="K17" s="368">
        <v>0</v>
      </c>
    </row>
    <row r="18" spans="1:11" ht="15" x14ac:dyDescent="0.3">
      <c r="A18" s="8">
        <v>6</v>
      </c>
      <c r="B18" s="19" t="s">
        <v>835</v>
      </c>
      <c r="C18" s="368">
        <v>976</v>
      </c>
      <c r="D18" s="369">
        <v>596.4</v>
      </c>
      <c r="E18" s="402">
        <v>964</v>
      </c>
      <c r="F18" s="369">
        <v>585.6</v>
      </c>
      <c r="G18" s="368">
        <v>8</v>
      </c>
      <c r="H18" s="369">
        <v>7.8</v>
      </c>
      <c r="I18" s="402">
        <f t="shared" si="0"/>
        <v>4</v>
      </c>
      <c r="J18" s="369">
        <f t="shared" si="1"/>
        <v>2.9999999999999547</v>
      </c>
      <c r="K18" s="368">
        <v>0</v>
      </c>
    </row>
    <row r="19" spans="1:11" ht="15" x14ac:dyDescent="0.3">
      <c r="A19" s="8">
        <v>7</v>
      </c>
      <c r="B19" s="19" t="s">
        <v>836</v>
      </c>
      <c r="C19" s="368">
        <v>276</v>
      </c>
      <c r="D19" s="369">
        <v>172.2</v>
      </c>
      <c r="E19" s="402">
        <v>276</v>
      </c>
      <c r="F19" s="369">
        <v>172.2</v>
      </c>
      <c r="G19" s="368">
        <v>0</v>
      </c>
      <c r="H19" s="369">
        <v>0</v>
      </c>
      <c r="I19" s="402">
        <f t="shared" si="0"/>
        <v>0</v>
      </c>
      <c r="J19" s="369">
        <f t="shared" si="1"/>
        <v>0</v>
      </c>
      <c r="K19" s="368">
        <v>0</v>
      </c>
    </row>
    <row r="20" spans="1:11" ht="15" x14ac:dyDescent="0.3">
      <c r="A20" s="8">
        <v>8</v>
      </c>
      <c r="B20" s="19" t="s">
        <v>837</v>
      </c>
      <c r="C20" s="368">
        <v>2394</v>
      </c>
      <c r="D20" s="369">
        <v>1457.4</v>
      </c>
      <c r="E20" s="402">
        <v>2237</v>
      </c>
      <c r="F20" s="369">
        <v>1361.4</v>
      </c>
      <c r="G20" s="368">
        <v>24</v>
      </c>
      <c r="H20" s="369">
        <v>14.999999999999998</v>
      </c>
      <c r="I20" s="402">
        <f t="shared" si="0"/>
        <v>133</v>
      </c>
      <c r="J20" s="369">
        <f t="shared" si="1"/>
        <v>81</v>
      </c>
      <c r="K20" s="368">
        <v>24</v>
      </c>
    </row>
    <row r="21" spans="1:11" ht="15" x14ac:dyDescent="0.3">
      <c r="A21" s="8">
        <v>9</v>
      </c>
      <c r="B21" s="19" t="s">
        <v>838</v>
      </c>
      <c r="C21" s="368">
        <v>2252</v>
      </c>
      <c r="D21" s="369">
        <v>1367.9999999999998</v>
      </c>
      <c r="E21" s="402">
        <v>2218</v>
      </c>
      <c r="F21" s="369">
        <v>1339.1999999999998</v>
      </c>
      <c r="G21" s="368">
        <v>24</v>
      </c>
      <c r="H21" s="369">
        <v>21</v>
      </c>
      <c r="I21" s="402">
        <f t="shared" si="0"/>
        <v>10</v>
      </c>
      <c r="J21" s="369">
        <f t="shared" si="1"/>
        <v>7.7999999999999545</v>
      </c>
      <c r="K21" s="368">
        <v>17</v>
      </c>
    </row>
    <row r="22" spans="1:11" ht="15" x14ac:dyDescent="0.3">
      <c r="A22" s="8">
        <v>10</v>
      </c>
      <c r="B22" s="19" t="s">
        <v>839</v>
      </c>
      <c r="C22" s="368">
        <v>1337</v>
      </c>
      <c r="D22" s="369">
        <v>828.6</v>
      </c>
      <c r="E22" s="402">
        <v>1322</v>
      </c>
      <c r="F22" s="369">
        <v>810.6</v>
      </c>
      <c r="G22" s="368">
        <v>14</v>
      </c>
      <c r="H22" s="369">
        <v>16.8</v>
      </c>
      <c r="I22" s="402">
        <f t="shared" si="0"/>
        <v>1</v>
      </c>
      <c r="J22" s="369">
        <f t="shared" si="1"/>
        <v>1.1999999999999993</v>
      </c>
      <c r="K22" s="368">
        <v>0</v>
      </c>
    </row>
    <row r="23" spans="1:11" ht="15" x14ac:dyDescent="0.3">
      <c r="A23" s="8">
        <v>11</v>
      </c>
      <c r="B23" s="19" t="s">
        <v>840</v>
      </c>
      <c r="C23" s="368">
        <v>1051</v>
      </c>
      <c r="D23" s="369">
        <v>630.6</v>
      </c>
      <c r="E23" s="402">
        <v>1050</v>
      </c>
      <c r="F23" s="369">
        <v>630</v>
      </c>
      <c r="G23" s="368">
        <v>1</v>
      </c>
      <c r="H23" s="369">
        <v>0.6</v>
      </c>
      <c r="I23" s="402">
        <f t="shared" si="0"/>
        <v>0</v>
      </c>
      <c r="J23" s="369">
        <f t="shared" si="1"/>
        <v>2.2759572004815709E-14</v>
      </c>
      <c r="K23" s="368">
        <v>8</v>
      </c>
    </row>
    <row r="24" spans="1:11" ht="15" x14ac:dyDescent="0.3">
      <c r="A24" s="8">
        <v>12</v>
      </c>
      <c r="B24" s="19" t="s">
        <v>841</v>
      </c>
      <c r="C24" s="368">
        <v>752</v>
      </c>
      <c r="D24" s="369">
        <v>454.79999999999995</v>
      </c>
      <c r="E24" s="402">
        <v>752</v>
      </c>
      <c r="F24" s="369">
        <v>454.79999999999995</v>
      </c>
      <c r="G24" s="368">
        <v>0</v>
      </c>
      <c r="H24" s="368">
        <v>0</v>
      </c>
      <c r="I24" s="402">
        <f t="shared" si="0"/>
        <v>0</v>
      </c>
      <c r="J24" s="369">
        <f t="shared" si="1"/>
        <v>0</v>
      </c>
      <c r="K24" s="368">
        <v>8</v>
      </c>
    </row>
    <row r="25" spans="1:11" s="15" customFormat="1" ht="15" x14ac:dyDescent="0.3">
      <c r="A25" s="29"/>
      <c r="B25" s="29" t="s">
        <v>17</v>
      </c>
      <c r="C25" s="558">
        <f>SUM(C13:C24)</f>
        <v>14959</v>
      </c>
      <c r="D25" s="559">
        <f>SUM(D13:D24)</f>
        <v>9084</v>
      </c>
      <c r="E25" s="560">
        <f>SUM(E13:E24)</f>
        <v>14701</v>
      </c>
      <c r="F25" s="559">
        <f t="shared" ref="F25:K25" si="2">SUM(F13:F24)</f>
        <v>8902.7999999999993</v>
      </c>
      <c r="G25" s="558">
        <f t="shared" si="2"/>
        <v>93</v>
      </c>
      <c r="H25" s="559">
        <v>77.399999999999991</v>
      </c>
      <c r="I25" s="558">
        <f t="shared" si="2"/>
        <v>165</v>
      </c>
      <c r="J25" s="559">
        <f>SUM(J13:J24)</f>
        <v>103.80000000000005</v>
      </c>
      <c r="K25" s="558">
        <f t="shared" si="2"/>
        <v>88</v>
      </c>
    </row>
    <row r="26" spans="1:11" s="13" customFormat="1" ht="19.5" customHeight="1" x14ac:dyDescent="0.3">
      <c r="A26" s="11" t="s">
        <v>39</v>
      </c>
      <c r="J26" s="524"/>
    </row>
    <row r="27" spans="1:11" s="13" customFormat="1" x14ac:dyDescent="0.2">
      <c r="A27" s="11"/>
      <c r="H27" s="367"/>
      <c r="J27" s="367"/>
    </row>
    <row r="28" spans="1:11" s="13" customFormat="1" x14ac:dyDescent="0.2">
      <c r="A28" s="11"/>
      <c r="F28" s="367"/>
      <c r="J28" s="367"/>
    </row>
    <row r="29" spans="1:11" s="16" customFormat="1" x14ac:dyDescent="0.2">
      <c r="A29" s="15"/>
    </row>
    <row r="30" spans="1:11" x14ac:dyDescent="0.2">
      <c r="A30" s="778"/>
      <c r="B30" s="778"/>
      <c r="C30" s="778"/>
      <c r="D30" s="778"/>
      <c r="E30" s="778"/>
      <c r="F30" s="778"/>
      <c r="G30" s="778"/>
      <c r="H30" s="778"/>
      <c r="I30" s="778"/>
      <c r="J30" s="778"/>
    </row>
    <row r="31" spans="1:11" x14ac:dyDescent="0.2">
      <c r="I31" s="788" t="s">
        <v>828</v>
      </c>
      <c r="J31" s="788"/>
      <c r="K31" s="788"/>
    </row>
    <row r="32" spans="1:11" x14ac:dyDescent="0.2">
      <c r="A32" s="15" t="s">
        <v>20</v>
      </c>
      <c r="I32" s="680" t="s">
        <v>824</v>
      </c>
      <c r="J32" s="680"/>
      <c r="K32" s="680"/>
    </row>
    <row r="33" spans="9:11" x14ac:dyDescent="0.2">
      <c r="I33" s="680" t="s">
        <v>825</v>
      </c>
      <c r="J33" s="680"/>
      <c r="K33" s="680"/>
    </row>
    <row r="34" spans="9:11" x14ac:dyDescent="0.2">
      <c r="I34" s="35" t="s">
        <v>82</v>
      </c>
      <c r="J34" s="35"/>
      <c r="K34" s="35"/>
    </row>
  </sheetData>
  <mergeCells count="19">
    <mergeCell ref="I31:K31"/>
    <mergeCell ref="I32:K32"/>
    <mergeCell ref="I33:K33"/>
    <mergeCell ref="A30:J30"/>
    <mergeCell ref="E10:F10"/>
    <mergeCell ref="C10:D10"/>
    <mergeCell ref="B10:B11"/>
    <mergeCell ref="I2:J2"/>
    <mergeCell ref="G10:H10"/>
    <mergeCell ref="A10:A11"/>
    <mergeCell ref="D2:E2"/>
    <mergeCell ref="A6:K6"/>
    <mergeCell ref="A4:J4"/>
    <mergeCell ref="I10:J10"/>
    <mergeCell ref="A3:J3"/>
    <mergeCell ref="K10:K11"/>
    <mergeCell ref="C9:J9"/>
    <mergeCell ref="E8:H8"/>
    <mergeCell ref="I8:K8"/>
  </mergeCells>
  <phoneticPr fontId="0" type="noConversion"/>
  <printOptions horizontalCentered="1"/>
  <pageMargins left="0.70866141732283472" right="0.70866141732283472" top="0.23622047244094491" bottom="0" header="0.31496062992125984" footer="0.31496062992125984"/>
  <pageSetup paperSize="9" scale="86"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
  <sheetViews>
    <sheetView view="pageBreakPreview" topLeftCell="C5" zoomScaleSheetLayoutView="100" workbookViewId="0">
      <selection activeCell="K27" sqref="K27"/>
    </sheetView>
  </sheetViews>
  <sheetFormatPr defaultRowHeight="12.75" x14ac:dyDescent="0.2"/>
  <cols>
    <col min="2" max="2" width="13.5703125" customWidth="1"/>
    <col min="3" max="3" width="12.7109375" customWidth="1"/>
    <col min="4" max="4" width="15.85546875" customWidth="1"/>
    <col min="5" max="5" width="9.85546875" customWidth="1"/>
    <col min="6" max="6" width="13.5703125" customWidth="1"/>
    <col min="7" max="7" width="9.7109375" customWidth="1"/>
    <col min="8" max="8" width="10.42578125" customWidth="1"/>
    <col min="9" max="9" width="15.28515625" customWidth="1"/>
    <col min="10" max="10" width="19.28515625" customWidth="1"/>
    <col min="11" max="11" width="15" customWidth="1"/>
  </cols>
  <sheetData>
    <row r="1" spans="1:19" ht="22.9" customHeight="1" x14ac:dyDescent="0.2">
      <c r="D1" s="689"/>
      <c r="E1" s="689"/>
      <c r="H1" s="42"/>
      <c r="J1" s="776" t="s">
        <v>67</v>
      </c>
      <c r="K1" s="776"/>
    </row>
    <row r="2" spans="1:19" ht="15" x14ac:dyDescent="0.2">
      <c r="A2" s="782" t="s">
        <v>0</v>
      </c>
      <c r="B2" s="782"/>
      <c r="C2" s="782"/>
      <c r="D2" s="782"/>
      <c r="E2" s="782"/>
      <c r="F2" s="782"/>
      <c r="G2" s="782"/>
      <c r="H2" s="782"/>
      <c r="I2" s="782"/>
      <c r="J2" s="782"/>
    </row>
    <row r="3" spans="1:19" ht="18" x14ac:dyDescent="0.25">
      <c r="A3" s="808" t="s">
        <v>655</v>
      </c>
      <c r="B3" s="808"/>
      <c r="C3" s="808"/>
      <c r="D3" s="808"/>
      <c r="E3" s="808"/>
      <c r="F3" s="808"/>
      <c r="G3" s="808"/>
      <c r="H3" s="808"/>
      <c r="I3" s="808"/>
      <c r="J3" s="808"/>
    </row>
    <row r="4" spans="1:19" ht="10.5" customHeight="1" x14ac:dyDescent="0.2"/>
    <row r="5" spans="1:19" s="16" customFormat="1" ht="15.75" customHeight="1" x14ac:dyDescent="0.2">
      <c r="A5" s="926" t="s">
        <v>450</v>
      </c>
      <c r="B5" s="926"/>
      <c r="C5" s="926"/>
      <c r="D5" s="926"/>
      <c r="E5" s="926"/>
      <c r="F5" s="926"/>
      <c r="G5" s="926"/>
      <c r="H5" s="926"/>
      <c r="I5" s="926"/>
      <c r="J5" s="926"/>
      <c r="K5" s="926"/>
      <c r="L5" s="435"/>
    </row>
    <row r="6" spans="1:19" s="16" customFormat="1" ht="15.75" customHeight="1" x14ac:dyDescent="0.25">
      <c r="A6" s="45"/>
      <c r="B6" s="45"/>
      <c r="C6" s="45"/>
      <c r="D6" s="45"/>
      <c r="E6" s="45"/>
      <c r="F6" s="45"/>
      <c r="G6" s="45"/>
      <c r="H6" s="45"/>
      <c r="I6" s="45"/>
      <c r="J6" s="45"/>
    </row>
    <row r="7" spans="1:19" s="16" customFormat="1" x14ac:dyDescent="0.2">
      <c r="A7" s="35" t="s">
        <v>896</v>
      </c>
      <c r="B7" s="35"/>
      <c r="C7" s="431"/>
      <c r="I7" s="775" t="s">
        <v>922</v>
      </c>
      <c r="J7" s="775"/>
      <c r="K7" s="775"/>
    </row>
    <row r="8" spans="1:19" s="14" customFormat="1" ht="15.75" hidden="1" x14ac:dyDescent="0.25">
      <c r="C8" s="782" t="s">
        <v>14</v>
      </c>
      <c r="D8" s="782"/>
      <c r="E8" s="782"/>
      <c r="F8" s="782"/>
      <c r="G8" s="782"/>
      <c r="H8" s="782"/>
      <c r="I8" s="782"/>
      <c r="J8" s="782"/>
    </row>
    <row r="9" spans="1:19" ht="30" customHeight="1" x14ac:dyDescent="0.2">
      <c r="A9" s="779" t="s">
        <v>22</v>
      </c>
      <c r="B9" s="779" t="s">
        <v>35</v>
      </c>
      <c r="C9" s="667" t="s">
        <v>692</v>
      </c>
      <c r="D9" s="668"/>
      <c r="E9" s="667" t="s">
        <v>491</v>
      </c>
      <c r="F9" s="668"/>
      <c r="G9" s="667" t="s">
        <v>37</v>
      </c>
      <c r="H9" s="668"/>
      <c r="I9" s="656" t="s">
        <v>103</v>
      </c>
      <c r="J9" s="656"/>
      <c r="K9" s="779" t="s">
        <v>247</v>
      </c>
      <c r="R9" s="9"/>
      <c r="S9" s="13"/>
    </row>
    <row r="10" spans="1:19" s="15" customFormat="1" ht="62.25" customHeight="1" x14ac:dyDescent="0.2">
      <c r="A10" s="780"/>
      <c r="B10" s="780"/>
      <c r="C10" s="5" t="s">
        <v>38</v>
      </c>
      <c r="D10" s="5" t="s">
        <v>102</v>
      </c>
      <c r="E10" s="5" t="s">
        <v>38</v>
      </c>
      <c r="F10" s="5" t="s">
        <v>102</v>
      </c>
      <c r="G10" s="5" t="s">
        <v>38</v>
      </c>
      <c r="H10" s="5" t="s">
        <v>102</v>
      </c>
      <c r="I10" s="5" t="s">
        <v>137</v>
      </c>
      <c r="J10" s="5" t="s">
        <v>138</v>
      </c>
      <c r="K10" s="780"/>
    </row>
    <row r="11" spans="1:19" x14ac:dyDescent="0.2">
      <c r="A11" s="8">
        <v>1</v>
      </c>
      <c r="B11" s="8">
        <v>2</v>
      </c>
      <c r="C11" s="8">
        <v>3</v>
      </c>
      <c r="D11" s="8">
        <v>4</v>
      </c>
      <c r="E11" s="8">
        <v>5</v>
      </c>
      <c r="F11" s="8">
        <v>6</v>
      </c>
      <c r="G11" s="8">
        <v>7</v>
      </c>
      <c r="H11" s="8">
        <v>8</v>
      </c>
      <c r="I11" s="8">
        <v>9</v>
      </c>
      <c r="J11" s="8">
        <v>10</v>
      </c>
      <c r="K11" s="8">
        <v>11</v>
      </c>
    </row>
    <row r="12" spans="1:19" ht="14.25" x14ac:dyDescent="0.2">
      <c r="A12" s="8">
        <v>1</v>
      </c>
      <c r="B12" s="19" t="s">
        <v>830</v>
      </c>
      <c r="C12" s="331">
        <v>849</v>
      </c>
      <c r="D12" s="361">
        <v>42.45</v>
      </c>
      <c r="E12" s="331">
        <v>849</v>
      </c>
      <c r="F12" s="361">
        <v>42.45</v>
      </c>
      <c r="G12" s="361">
        <f>C12-E12</f>
        <v>0</v>
      </c>
      <c r="H12" s="361">
        <f>D12-F12</f>
        <v>0</v>
      </c>
      <c r="I12" s="361">
        <f>C12-E12-G12</f>
        <v>0</v>
      </c>
      <c r="J12" s="361">
        <f>D12-F12-H12</f>
        <v>0</v>
      </c>
      <c r="K12" s="361">
        <v>0</v>
      </c>
    </row>
    <row r="13" spans="1:19" ht="14.25" x14ac:dyDescent="0.2">
      <c r="A13" s="8">
        <v>2</v>
      </c>
      <c r="B13" s="19" t="s">
        <v>831</v>
      </c>
      <c r="C13" s="331">
        <v>1585</v>
      </c>
      <c r="D13" s="361">
        <v>79.25</v>
      </c>
      <c r="E13" s="331">
        <v>1585</v>
      </c>
      <c r="F13" s="361">
        <v>79.25</v>
      </c>
      <c r="G13" s="361">
        <f t="shared" ref="G13:G23" si="0">C13-E13</f>
        <v>0</v>
      </c>
      <c r="H13" s="361">
        <f t="shared" ref="H13:H23" si="1">D13-F13</f>
        <v>0</v>
      </c>
      <c r="I13" s="361">
        <f t="shared" ref="I13:J23" si="2">C13-E13-G13</f>
        <v>0</v>
      </c>
      <c r="J13" s="361">
        <f>D13-F13-H13</f>
        <v>0</v>
      </c>
      <c r="K13" s="361">
        <v>0</v>
      </c>
    </row>
    <row r="14" spans="1:19" ht="14.25" x14ac:dyDescent="0.2">
      <c r="A14" s="8">
        <v>3</v>
      </c>
      <c r="B14" s="19" t="s">
        <v>832</v>
      </c>
      <c r="C14" s="331">
        <v>791</v>
      </c>
      <c r="D14" s="361">
        <v>39.550000000000004</v>
      </c>
      <c r="E14" s="331">
        <v>791</v>
      </c>
      <c r="F14" s="361">
        <v>39.550000000000004</v>
      </c>
      <c r="G14" s="361">
        <f t="shared" si="0"/>
        <v>0</v>
      </c>
      <c r="H14" s="361">
        <f t="shared" si="1"/>
        <v>0</v>
      </c>
      <c r="I14" s="361">
        <f t="shared" si="2"/>
        <v>0</v>
      </c>
      <c r="J14" s="361">
        <f t="shared" si="2"/>
        <v>0</v>
      </c>
      <c r="K14" s="361">
        <v>0</v>
      </c>
    </row>
    <row r="15" spans="1:19" ht="14.25" x14ac:dyDescent="0.2">
      <c r="A15" s="8">
        <v>4</v>
      </c>
      <c r="B15" s="19" t="s">
        <v>833</v>
      </c>
      <c r="C15" s="331">
        <v>2573</v>
      </c>
      <c r="D15" s="361">
        <v>128.65</v>
      </c>
      <c r="E15" s="331">
        <v>2573</v>
      </c>
      <c r="F15" s="361">
        <v>128.65</v>
      </c>
      <c r="G15" s="361">
        <f t="shared" si="0"/>
        <v>0</v>
      </c>
      <c r="H15" s="361">
        <f t="shared" si="1"/>
        <v>0</v>
      </c>
      <c r="I15" s="361">
        <f t="shared" si="2"/>
        <v>0</v>
      </c>
      <c r="J15" s="361">
        <f t="shared" si="2"/>
        <v>0</v>
      </c>
      <c r="K15" s="361">
        <v>0</v>
      </c>
    </row>
    <row r="16" spans="1:19" ht="14.25" x14ac:dyDescent="0.2">
      <c r="A16" s="8">
        <v>5</v>
      </c>
      <c r="B16" s="19" t="s">
        <v>834</v>
      </c>
      <c r="C16" s="331">
        <v>282</v>
      </c>
      <c r="D16" s="361">
        <v>14.100000000000001</v>
      </c>
      <c r="E16" s="331">
        <v>282</v>
      </c>
      <c r="F16" s="361">
        <v>14.100000000000001</v>
      </c>
      <c r="G16" s="361">
        <f t="shared" si="0"/>
        <v>0</v>
      </c>
      <c r="H16" s="361">
        <f t="shared" si="1"/>
        <v>0</v>
      </c>
      <c r="I16" s="361">
        <f t="shared" si="2"/>
        <v>0</v>
      </c>
      <c r="J16" s="361">
        <f t="shared" si="2"/>
        <v>0</v>
      </c>
      <c r="K16" s="361">
        <v>0</v>
      </c>
    </row>
    <row r="17" spans="1:11" ht="14.25" x14ac:dyDescent="0.2">
      <c r="A17" s="8">
        <v>6</v>
      </c>
      <c r="B17" s="19" t="s">
        <v>835</v>
      </c>
      <c r="C17" s="331">
        <v>1011</v>
      </c>
      <c r="D17" s="361">
        <v>50.550000000000004</v>
      </c>
      <c r="E17" s="331">
        <v>1011</v>
      </c>
      <c r="F17" s="361">
        <v>50.550000000000004</v>
      </c>
      <c r="G17" s="361">
        <f t="shared" si="0"/>
        <v>0</v>
      </c>
      <c r="H17" s="361">
        <f t="shared" si="1"/>
        <v>0</v>
      </c>
      <c r="I17" s="361">
        <f t="shared" si="2"/>
        <v>0</v>
      </c>
      <c r="J17" s="361">
        <f t="shared" si="2"/>
        <v>0</v>
      </c>
      <c r="K17" s="361">
        <v>0</v>
      </c>
    </row>
    <row r="18" spans="1:11" ht="14.25" x14ac:dyDescent="0.2">
      <c r="A18" s="8">
        <v>7</v>
      </c>
      <c r="B18" s="19" t="s">
        <v>836</v>
      </c>
      <c r="C18" s="331">
        <v>287</v>
      </c>
      <c r="D18" s="361">
        <v>14.350000000000001</v>
      </c>
      <c r="E18" s="331">
        <v>287</v>
      </c>
      <c r="F18" s="361">
        <v>14.350000000000001</v>
      </c>
      <c r="G18" s="361">
        <f t="shared" si="0"/>
        <v>0</v>
      </c>
      <c r="H18" s="361">
        <f t="shared" si="1"/>
        <v>0</v>
      </c>
      <c r="I18" s="361">
        <f t="shared" si="2"/>
        <v>0</v>
      </c>
      <c r="J18" s="361">
        <f>D18-F18-H18</f>
        <v>0</v>
      </c>
      <c r="K18" s="361">
        <v>0</v>
      </c>
    </row>
    <row r="19" spans="1:11" ht="14.25" x14ac:dyDescent="0.2">
      <c r="A19" s="8">
        <v>8</v>
      </c>
      <c r="B19" s="19" t="s">
        <v>837</v>
      </c>
      <c r="C19" s="331">
        <v>2468</v>
      </c>
      <c r="D19" s="361">
        <v>123.4</v>
      </c>
      <c r="E19" s="331">
        <v>2468</v>
      </c>
      <c r="F19" s="361">
        <v>123.4</v>
      </c>
      <c r="G19" s="361">
        <f t="shared" si="0"/>
        <v>0</v>
      </c>
      <c r="H19" s="361">
        <f t="shared" si="1"/>
        <v>0</v>
      </c>
      <c r="I19" s="361">
        <f t="shared" si="2"/>
        <v>0</v>
      </c>
      <c r="J19" s="361">
        <f>D19-F19-H19</f>
        <v>0</v>
      </c>
      <c r="K19" s="361">
        <v>0</v>
      </c>
    </row>
    <row r="20" spans="1:11" ht="14.25" x14ac:dyDescent="0.2">
      <c r="A20" s="8">
        <v>9</v>
      </c>
      <c r="B20" s="19" t="s">
        <v>838</v>
      </c>
      <c r="C20" s="331">
        <v>2295</v>
      </c>
      <c r="D20" s="361">
        <v>114.75</v>
      </c>
      <c r="E20" s="331">
        <v>2295</v>
      </c>
      <c r="F20" s="361">
        <v>114.75</v>
      </c>
      <c r="G20" s="361">
        <f t="shared" si="0"/>
        <v>0</v>
      </c>
      <c r="H20" s="361">
        <f t="shared" si="1"/>
        <v>0</v>
      </c>
      <c r="I20" s="361">
        <f t="shared" si="2"/>
        <v>0</v>
      </c>
      <c r="J20" s="361">
        <f t="shared" si="2"/>
        <v>0</v>
      </c>
      <c r="K20" s="361">
        <v>0</v>
      </c>
    </row>
    <row r="21" spans="1:11" ht="14.25" x14ac:dyDescent="0.2">
      <c r="A21" s="8">
        <v>10</v>
      </c>
      <c r="B21" s="19" t="s">
        <v>839</v>
      </c>
      <c r="C21" s="331">
        <v>1390</v>
      </c>
      <c r="D21" s="361">
        <v>69.5</v>
      </c>
      <c r="E21" s="331">
        <v>1390</v>
      </c>
      <c r="F21" s="361">
        <v>69.5</v>
      </c>
      <c r="G21" s="361">
        <f t="shared" si="0"/>
        <v>0</v>
      </c>
      <c r="H21" s="361">
        <f t="shared" si="1"/>
        <v>0</v>
      </c>
      <c r="I21" s="361">
        <f t="shared" si="2"/>
        <v>0</v>
      </c>
      <c r="J21" s="361">
        <f t="shared" si="2"/>
        <v>0</v>
      </c>
      <c r="K21" s="361">
        <v>0</v>
      </c>
    </row>
    <row r="22" spans="1:11" ht="14.25" x14ac:dyDescent="0.2">
      <c r="A22" s="8">
        <v>11</v>
      </c>
      <c r="B22" s="19" t="s">
        <v>840</v>
      </c>
      <c r="C22" s="331">
        <v>1092</v>
      </c>
      <c r="D22" s="361">
        <v>54.6</v>
      </c>
      <c r="E22" s="331">
        <v>1092</v>
      </c>
      <c r="F22" s="361">
        <v>54.6</v>
      </c>
      <c r="G22" s="361">
        <f t="shared" si="0"/>
        <v>0</v>
      </c>
      <c r="H22" s="361">
        <f t="shared" si="1"/>
        <v>0</v>
      </c>
      <c r="I22" s="361">
        <f t="shared" si="2"/>
        <v>0</v>
      </c>
      <c r="J22" s="361">
        <f t="shared" si="2"/>
        <v>0</v>
      </c>
      <c r="K22" s="361">
        <v>0</v>
      </c>
    </row>
    <row r="23" spans="1:11" ht="14.25" x14ac:dyDescent="0.2">
      <c r="A23" s="8">
        <v>12</v>
      </c>
      <c r="B23" s="19" t="s">
        <v>841</v>
      </c>
      <c r="C23" s="331">
        <v>777</v>
      </c>
      <c r="D23" s="361">
        <v>38.85</v>
      </c>
      <c r="E23" s="331">
        <v>777</v>
      </c>
      <c r="F23" s="361">
        <v>38.85</v>
      </c>
      <c r="G23" s="361">
        <f t="shared" si="0"/>
        <v>0</v>
      </c>
      <c r="H23" s="361">
        <f t="shared" si="1"/>
        <v>0</v>
      </c>
      <c r="I23" s="361">
        <f t="shared" si="2"/>
        <v>0</v>
      </c>
      <c r="J23" s="361">
        <f t="shared" si="2"/>
        <v>0</v>
      </c>
      <c r="K23" s="361">
        <v>0</v>
      </c>
    </row>
    <row r="24" spans="1:11" ht="15" x14ac:dyDescent="0.25">
      <c r="A24" s="29"/>
      <c r="B24" s="29" t="s">
        <v>17</v>
      </c>
      <c r="C24" s="362">
        <f>SUM(C12:C23)</f>
        <v>15400</v>
      </c>
      <c r="D24" s="363">
        <f>SUM(D12:D23)</f>
        <v>770.00000000000011</v>
      </c>
      <c r="E24" s="364">
        <f t="shared" ref="E24:K24" si="3">SUM(E12:E23)</f>
        <v>15400</v>
      </c>
      <c r="F24" s="363">
        <f>SUM(F12:F23)</f>
        <v>770.00000000000011</v>
      </c>
      <c r="G24" s="363">
        <f t="shared" si="3"/>
        <v>0</v>
      </c>
      <c r="H24" s="363">
        <f t="shared" si="3"/>
        <v>0</v>
      </c>
      <c r="I24" s="363">
        <f t="shared" si="3"/>
        <v>0</v>
      </c>
      <c r="J24" s="363">
        <f t="shared" si="3"/>
        <v>0</v>
      </c>
      <c r="K24" s="363">
        <f t="shared" si="3"/>
        <v>0</v>
      </c>
    </row>
    <row r="25" spans="1:11" s="13" customFormat="1" x14ac:dyDescent="0.2"/>
    <row r="26" spans="1:11" s="13" customFormat="1" x14ac:dyDescent="0.2">
      <c r="A26" s="11" t="s">
        <v>39</v>
      </c>
    </row>
    <row r="27" spans="1:11" ht="15.75" customHeight="1" x14ac:dyDescent="0.2">
      <c r="C27" s="927"/>
      <c r="D27" s="927"/>
      <c r="E27" s="927"/>
      <c r="F27" s="927"/>
    </row>
    <row r="28" spans="1:11" s="16" customFormat="1" x14ac:dyDescent="0.2">
      <c r="A28" s="15"/>
      <c r="C28" s="399"/>
    </row>
    <row r="30" spans="1:11" x14ac:dyDescent="0.2">
      <c r="A30" s="15" t="s">
        <v>20</v>
      </c>
      <c r="I30" s="788" t="s">
        <v>828</v>
      </c>
      <c r="J30" s="788"/>
      <c r="K30" s="788"/>
    </row>
    <row r="31" spans="1:11" x14ac:dyDescent="0.2">
      <c r="E31">
        <f>196*0.05</f>
        <v>9.8000000000000007</v>
      </c>
      <c r="I31" s="680" t="s">
        <v>824</v>
      </c>
      <c r="J31" s="680"/>
      <c r="K31" s="680"/>
    </row>
    <row r="32" spans="1:11" x14ac:dyDescent="0.2">
      <c r="I32" s="680" t="s">
        <v>825</v>
      </c>
      <c r="J32" s="680"/>
      <c r="K32" s="680"/>
    </row>
    <row r="33" spans="9:11" x14ac:dyDescent="0.2">
      <c r="I33" s="35" t="s">
        <v>82</v>
      </c>
      <c r="J33" s="35"/>
      <c r="K33" s="35"/>
    </row>
  </sheetData>
  <mergeCells count="18">
    <mergeCell ref="I30:K30"/>
    <mergeCell ref="I31:K31"/>
    <mergeCell ref="I32:K32"/>
    <mergeCell ref="C8:J8"/>
    <mergeCell ref="A9:A10"/>
    <mergeCell ref="B9:B10"/>
    <mergeCell ref="E9:F9"/>
    <mergeCell ref="C27:F27"/>
    <mergeCell ref="J1:K1"/>
    <mergeCell ref="I9:J9"/>
    <mergeCell ref="D1:E1"/>
    <mergeCell ref="A2:J2"/>
    <mergeCell ref="A3:J3"/>
    <mergeCell ref="G9:H9"/>
    <mergeCell ref="K9:K10"/>
    <mergeCell ref="I7:K7"/>
    <mergeCell ref="C9:D9"/>
    <mergeCell ref="A5:K5"/>
  </mergeCells>
  <phoneticPr fontId="0" type="noConversion"/>
  <printOptions horizontalCentered="1"/>
  <pageMargins left="0.70866141732283472" right="0.70866141732283472" top="0.23622047244094491" bottom="0" header="0.31496062992125984" footer="0.31496062992125984"/>
  <pageSetup paperSize="9" scale="92"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view="pageBreakPreview" topLeftCell="A11" zoomScaleSheetLayoutView="100" workbookViewId="0">
      <selection activeCell="C30" sqref="C30"/>
    </sheetView>
  </sheetViews>
  <sheetFormatPr defaultRowHeight="12.75" x14ac:dyDescent="0.2"/>
  <cols>
    <col min="2" max="2" width="14.42578125" customWidth="1"/>
    <col min="3" max="3" width="12.85546875" customWidth="1"/>
    <col min="4" max="4" width="15.85546875" customWidth="1"/>
    <col min="5" max="5" width="9.28515625" customWidth="1"/>
    <col min="6" max="6" width="13.5703125" customWidth="1"/>
    <col min="7" max="7" width="9.7109375" customWidth="1"/>
    <col min="8" max="8" width="10.42578125" customWidth="1"/>
    <col min="9" max="9" width="15.28515625" customWidth="1"/>
    <col min="10" max="10" width="19.28515625" customWidth="1"/>
    <col min="11" max="11" width="15" customWidth="1"/>
  </cols>
  <sheetData>
    <row r="1" spans="1:14" ht="30" customHeight="1" x14ac:dyDescent="0.2"/>
    <row r="2" spans="1:14" ht="22.9" customHeight="1" x14ac:dyDescent="0.2">
      <c r="D2" s="689"/>
      <c r="E2" s="689"/>
      <c r="H2" s="42"/>
      <c r="J2" s="776" t="s">
        <v>492</v>
      </c>
      <c r="K2" s="776"/>
    </row>
    <row r="3" spans="1:14" ht="15" x14ac:dyDescent="0.2">
      <c r="A3" s="782" t="s">
        <v>0</v>
      </c>
      <c r="B3" s="782"/>
      <c r="C3" s="782"/>
      <c r="D3" s="782"/>
      <c r="E3" s="782"/>
      <c r="F3" s="782"/>
      <c r="G3" s="782"/>
      <c r="H3" s="782"/>
      <c r="I3" s="782"/>
      <c r="J3" s="782"/>
    </row>
    <row r="4" spans="1:14" ht="18" x14ac:dyDescent="0.25">
      <c r="A4" s="808" t="s">
        <v>655</v>
      </c>
      <c r="B4" s="808"/>
      <c r="C4" s="808"/>
      <c r="D4" s="808"/>
      <c r="E4" s="808"/>
      <c r="F4" s="808"/>
      <c r="G4" s="808"/>
      <c r="H4" s="808"/>
      <c r="I4" s="808"/>
      <c r="J4" s="808"/>
    </row>
    <row r="5" spans="1:14" ht="10.5" customHeight="1" x14ac:dyDescent="0.2"/>
    <row r="6" spans="1:14" s="16" customFormat="1" ht="15.75" customHeight="1" x14ac:dyDescent="0.2">
      <c r="A6" s="928" t="s">
        <v>502</v>
      </c>
      <c r="B6" s="928"/>
      <c r="C6" s="928"/>
      <c r="D6" s="928"/>
      <c r="E6" s="928"/>
      <c r="F6" s="928"/>
      <c r="G6" s="928"/>
      <c r="H6" s="928"/>
      <c r="I6" s="928"/>
      <c r="J6" s="928"/>
      <c r="K6" s="928"/>
    </row>
    <row r="7" spans="1:14" s="16" customFormat="1" ht="15.75" customHeight="1" x14ac:dyDescent="0.25">
      <c r="A7" s="45"/>
      <c r="B7" s="45"/>
      <c r="C7" s="45"/>
      <c r="D7" s="45"/>
      <c r="E7" s="45"/>
      <c r="F7" s="45"/>
      <c r="G7" s="45"/>
      <c r="H7" s="45"/>
      <c r="I7" s="45"/>
      <c r="J7" s="45"/>
    </row>
    <row r="8" spans="1:14" s="16" customFormat="1" x14ac:dyDescent="0.2">
      <c r="A8" s="662" t="s">
        <v>896</v>
      </c>
      <c r="B8" s="662"/>
      <c r="I8" s="775" t="s">
        <v>922</v>
      </c>
      <c r="J8" s="775"/>
      <c r="K8" s="775"/>
      <c r="L8" s="110"/>
    </row>
    <row r="9" spans="1:14" s="14" customFormat="1" ht="15.75" hidden="1" x14ac:dyDescent="0.25">
      <c r="C9" s="782" t="s">
        <v>14</v>
      </c>
      <c r="D9" s="782"/>
      <c r="E9" s="782"/>
      <c r="F9" s="782"/>
      <c r="G9" s="782"/>
      <c r="H9" s="782"/>
      <c r="I9" s="782"/>
      <c r="J9" s="782"/>
    </row>
    <row r="10" spans="1:14" ht="31.5" customHeight="1" x14ac:dyDescent="0.2">
      <c r="A10" s="779" t="s">
        <v>22</v>
      </c>
      <c r="B10" s="779" t="s">
        <v>35</v>
      </c>
      <c r="C10" s="667" t="s">
        <v>766</v>
      </c>
      <c r="D10" s="668"/>
      <c r="E10" s="667" t="s">
        <v>491</v>
      </c>
      <c r="F10" s="668"/>
      <c r="G10" s="667" t="s">
        <v>37</v>
      </c>
      <c r="H10" s="668"/>
      <c r="I10" s="656" t="s">
        <v>103</v>
      </c>
      <c r="J10" s="656"/>
      <c r="K10" s="779" t="s">
        <v>529</v>
      </c>
      <c r="M10" s="9"/>
      <c r="N10" s="13"/>
    </row>
    <row r="11" spans="1:14" s="15" customFormat="1" ht="46.5" customHeight="1" x14ac:dyDescent="0.2">
      <c r="A11" s="780"/>
      <c r="B11" s="780"/>
      <c r="C11" s="5" t="s">
        <v>38</v>
      </c>
      <c r="D11" s="5" t="s">
        <v>102</v>
      </c>
      <c r="E11" s="5" t="s">
        <v>38</v>
      </c>
      <c r="F11" s="5" t="s">
        <v>102</v>
      </c>
      <c r="G11" s="5" t="s">
        <v>38</v>
      </c>
      <c r="H11" s="5" t="s">
        <v>102</v>
      </c>
      <c r="I11" s="5" t="s">
        <v>137</v>
      </c>
      <c r="J11" s="5" t="s">
        <v>138</v>
      </c>
      <c r="K11" s="780"/>
    </row>
    <row r="12" spans="1:14" x14ac:dyDescent="0.2">
      <c r="A12" s="274">
        <v>1</v>
      </c>
      <c r="B12" s="274">
        <v>2</v>
      </c>
      <c r="C12" s="274">
        <v>3</v>
      </c>
      <c r="D12" s="274">
        <v>4</v>
      </c>
      <c r="E12" s="274">
        <v>5</v>
      </c>
      <c r="F12" s="274">
        <v>6</v>
      </c>
      <c r="G12" s="274">
        <v>7</v>
      </c>
      <c r="H12" s="274">
        <v>8</v>
      </c>
      <c r="I12" s="274">
        <v>9</v>
      </c>
      <c r="J12" s="274">
        <v>10</v>
      </c>
      <c r="K12" s="274">
        <v>11</v>
      </c>
    </row>
    <row r="13" spans="1:14" ht="14.25" x14ac:dyDescent="0.2">
      <c r="A13" s="8">
        <v>1</v>
      </c>
      <c r="B13" s="19" t="s">
        <v>830</v>
      </c>
      <c r="C13" s="331">
        <v>857</v>
      </c>
      <c r="D13" s="361">
        <v>42.85</v>
      </c>
      <c r="E13" s="331">
        <v>857</v>
      </c>
      <c r="F13" s="361">
        <v>42.85</v>
      </c>
      <c r="G13" s="331">
        <v>0</v>
      </c>
      <c r="H13" s="361">
        <f>G13*0.05</f>
        <v>0</v>
      </c>
      <c r="I13" s="409">
        <v>0</v>
      </c>
      <c r="J13" s="410">
        <v>0</v>
      </c>
      <c r="K13" s="331">
        <v>0</v>
      </c>
    </row>
    <row r="14" spans="1:14" ht="14.25" x14ac:dyDescent="0.2">
      <c r="A14" s="8">
        <v>2</v>
      </c>
      <c r="B14" s="19" t="s">
        <v>831</v>
      </c>
      <c r="C14" s="331">
        <v>1365</v>
      </c>
      <c r="D14" s="361">
        <v>68.25</v>
      </c>
      <c r="E14" s="331">
        <v>1293</v>
      </c>
      <c r="F14" s="361">
        <v>64.650000000000006</v>
      </c>
      <c r="G14" s="331">
        <v>0</v>
      </c>
      <c r="H14" s="361">
        <f t="shared" ref="H14:H24" si="0">G14*0.05</f>
        <v>0</v>
      </c>
      <c r="I14" s="409">
        <v>72</v>
      </c>
      <c r="J14" s="410">
        <v>3.6</v>
      </c>
      <c r="K14" s="331">
        <v>0</v>
      </c>
    </row>
    <row r="15" spans="1:14" ht="14.25" x14ac:dyDescent="0.2">
      <c r="A15" s="8">
        <v>3</v>
      </c>
      <c r="B15" s="19" t="s">
        <v>832</v>
      </c>
      <c r="C15" s="331">
        <v>792</v>
      </c>
      <c r="D15" s="361">
        <v>39.6</v>
      </c>
      <c r="E15" s="331">
        <v>792</v>
      </c>
      <c r="F15" s="361">
        <v>39.6</v>
      </c>
      <c r="G15" s="331">
        <v>0</v>
      </c>
      <c r="H15" s="361">
        <f t="shared" si="0"/>
        <v>0</v>
      </c>
      <c r="I15" s="409">
        <v>0</v>
      </c>
      <c r="J15" s="410">
        <v>0</v>
      </c>
      <c r="K15" s="331">
        <v>0</v>
      </c>
    </row>
    <row r="16" spans="1:14" ht="14.25" x14ac:dyDescent="0.2">
      <c r="A16" s="8">
        <v>4</v>
      </c>
      <c r="B16" s="19" t="s">
        <v>833</v>
      </c>
      <c r="C16" s="331">
        <v>2596</v>
      </c>
      <c r="D16" s="361">
        <v>129.80000000000001</v>
      </c>
      <c r="E16" s="331">
        <v>2119</v>
      </c>
      <c r="F16" s="361">
        <v>105.95</v>
      </c>
      <c r="G16" s="331">
        <v>0</v>
      </c>
      <c r="H16" s="361">
        <f t="shared" si="0"/>
        <v>0</v>
      </c>
      <c r="I16" s="409">
        <v>477</v>
      </c>
      <c r="J16" s="410">
        <v>23.84</v>
      </c>
      <c r="K16" s="331">
        <v>0</v>
      </c>
    </row>
    <row r="17" spans="1:11" ht="14.25" x14ac:dyDescent="0.2">
      <c r="A17" s="8">
        <v>5</v>
      </c>
      <c r="B17" s="19" t="s">
        <v>834</v>
      </c>
      <c r="C17" s="331">
        <v>469</v>
      </c>
      <c r="D17" s="361">
        <v>23.450000000000003</v>
      </c>
      <c r="E17" s="331">
        <v>469</v>
      </c>
      <c r="F17" s="361">
        <v>23.450000000000003</v>
      </c>
      <c r="G17" s="331">
        <v>0</v>
      </c>
      <c r="H17" s="361">
        <f t="shared" si="0"/>
        <v>0</v>
      </c>
      <c r="I17" s="409">
        <v>0</v>
      </c>
      <c r="J17" s="410">
        <v>0</v>
      </c>
      <c r="K17" s="331">
        <v>0</v>
      </c>
    </row>
    <row r="18" spans="1:11" ht="14.25" x14ac:dyDescent="0.2">
      <c r="A18" s="8">
        <v>6</v>
      </c>
      <c r="B18" s="19" t="s">
        <v>835</v>
      </c>
      <c r="C18" s="331">
        <v>814</v>
      </c>
      <c r="D18" s="361">
        <v>40.700000000000003</v>
      </c>
      <c r="E18" s="331">
        <v>789</v>
      </c>
      <c r="F18" s="361">
        <v>39.450000000000003</v>
      </c>
      <c r="G18" s="331">
        <v>0</v>
      </c>
      <c r="H18" s="361">
        <f t="shared" si="0"/>
        <v>0</v>
      </c>
      <c r="I18" s="409">
        <v>25</v>
      </c>
      <c r="J18" s="410">
        <v>1.25</v>
      </c>
      <c r="K18" s="331">
        <v>0</v>
      </c>
    </row>
    <row r="19" spans="1:11" ht="14.25" x14ac:dyDescent="0.2">
      <c r="A19" s="8">
        <v>7</v>
      </c>
      <c r="B19" s="19" t="s">
        <v>836</v>
      </c>
      <c r="C19" s="331">
        <v>269</v>
      </c>
      <c r="D19" s="361">
        <v>13.450000000000001</v>
      </c>
      <c r="E19" s="331">
        <v>269</v>
      </c>
      <c r="F19" s="361">
        <v>13.450000000000001</v>
      </c>
      <c r="G19" s="331">
        <v>0</v>
      </c>
      <c r="H19" s="361">
        <f t="shared" si="0"/>
        <v>0</v>
      </c>
      <c r="I19" s="409">
        <v>0</v>
      </c>
      <c r="J19" s="410">
        <v>0</v>
      </c>
      <c r="K19" s="331">
        <v>0</v>
      </c>
    </row>
    <row r="20" spans="1:11" ht="14.25" x14ac:dyDescent="0.2">
      <c r="A20" s="8">
        <v>8</v>
      </c>
      <c r="B20" s="19" t="s">
        <v>837</v>
      </c>
      <c r="C20" s="331">
        <v>2471</v>
      </c>
      <c r="D20" s="361">
        <v>123.55000000000001</v>
      </c>
      <c r="E20" s="331">
        <v>2040</v>
      </c>
      <c r="F20" s="361">
        <v>102</v>
      </c>
      <c r="G20" s="331">
        <v>0</v>
      </c>
      <c r="H20" s="361">
        <f t="shared" si="0"/>
        <v>0</v>
      </c>
      <c r="I20" s="409">
        <v>431</v>
      </c>
      <c r="J20" s="410">
        <v>21.55</v>
      </c>
      <c r="K20" s="331">
        <v>0</v>
      </c>
    </row>
    <row r="21" spans="1:11" ht="14.25" x14ac:dyDescent="0.2">
      <c r="A21" s="8">
        <v>9</v>
      </c>
      <c r="B21" s="19" t="s">
        <v>838</v>
      </c>
      <c r="C21" s="331">
        <v>2475</v>
      </c>
      <c r="D21" s="361">
        <v>123.75</v>
      </c>
      <c r="E21" s="331">
        <v>2454</v>
      </c>
      <c r="F21" s="361">
        <v>122.7</v>
      </c>
      <c r="G21" s="331">
        <v>0</v>
      </c>
      <c r="H21" s="361">
        <f t="shared" si="0"/>
        <v>0</v>
      </c>
      <c r="I21" s="409">
        <v>21</v>
      </c>
      <c r="J21" s="410">
        <v>1.05</v>
      </c>
      <c r="K21" s="331">
        <v>0</v>
      </c>
    </row>
    <row r="22" spans="1:11" ht="14.25" x14ac:dyDescent="0.2">
      <c r="A22" s="8">
        <v>10</v>
      </c>
      <c r="B22" s="19" t="s">
        <v>839</v>
      </c>
      <c r="C22" s="331">
        <v>1138</v>
      </c>
      <c r="D22" s="361">
        <v>56.900000000000006</v>
      </c>
      <c r="E22" s="331">
        <v>1093</v>
      </c>
      <c r="F22" s="361">
        <v>54.650000000000006</v>
      </c>
      <c r="G22" s="331">
        <v>0</v>
      </c>
      <c r="H22" s="361">
        <f t="shared" si="0"/>
        <v>0</v>
      </c>
      <c r="I22" s="409">
        <v>45</v>
      </c>
      <c r="J22" s="410">
        <v>2.25</v>
      </c>
      <c r="K22" s="331">
        <v>0</v>
      </c>
    </row>
    <row r="23" spans="1:11" ht="14.25" x14ac:dyDescent="0.2">
      <c r="A23" s="8">
        <v>11</v>
      </c>
      <c r="B23" s="19" t="s">
        <v>840</v>
      </c>
      <c r="C23" s="331">
        <v>1080</v>
      </c>
      <c r="D23" s="361">
        <v>54</v>
      </c>
      <c r="E23" s="331">
        <v>1062</v>
      </c>
      <c r="F23" s="361">
        <v>53.1</v>
      </c>
      <c r="G23" s="331">
        <v>0</v>
      </c>
      <c r="H23" s="361">
        <f t="shared" si="0"/>
        <v>0</v>
      </c>
      <c r="I23" s="409">
        <v>18</v>
      </c>
      <c r="J23" s="410">
        <v>0.9</v>
      </c>
      <c r="K23" s="331">
        <v>0</v>
      </c>
    </row>
    <row r="24" spans="1:11" ht="14.25" x14ac:dyDescent="0.2">
      <c r="A24" s="8">
        <v>12</v>
      </c>
      <c r="B24" s="19" t="s">
        <v>841</v>
      </c>
      <c r="C24" s="331">
        <v>770</v>
      </c>
      <c r="D24" s="361">
        <v>38.5</v>
      </c>
      <c r="E24" s="331">
        <v>770</v>
      </c>
      <c r="F24" s="361">
        <v>38.5</v>
      </c>
      <c r="G24" s="331">
        <v>0</v>
      </c>
      <c r="H24" s="361">
        <f t="shared" si="0"/>
        <v>0</v>
      </c>
      <c r="I24" s="409">
        <v>0</v>
      </c>
      <c r="J24" s="410">
        <v>0</v>
      </c>
      <c r="K24" s="331">
        <v>0</v>
      </c>
    </row>
    <row r="25" spans="1:11" ht="15" x14ac:dyDescent="0.25">
      <c r="A25" s="29"/>
      <c r="B25" s="29" t="s">
        <v>17</v>
      </c>
      <c r="C25" s="365">
        <f t="shared" ref="C25:K25" si="1">SUM(C13:C24)</f>
        <v>15096</v>
      </c>
      <c r="D25" s="366">
        <f t="shared" si="1"/>
        <v>754.8</v>
      </c>
      <c r="E25" s="365">
        <f t="shared" si="1"/>
        <v>14007</v>
      </c>
      <c r="F25" s="366">
        <f t="shared" si="1"/>
        <v>700.35</v>
      </c>
      <c r="G25" s="365">
        <f t="shared" si="1"/>
        <v>0</v>
      </c>
      <c r="H25" s="366">
        <f t="shared" si="1"/>
        <v>0</v>
      </c>
      <c r="I25" s="411">
        <f t="shared" si="1"/>
        <v>1089</v>
      </c>
      <c r="J25" s="412">
        <f t="shared" si="1"/>
        <v>54.44</v>
      </c>
      <c r="K25" s="365">
        <f t="shared" si="1"/>
        <v>0</v>
      </c>
    </row>
    <row r="26" spans="1:11" s="13" customFormat="1" ht="14.25" x14ac:dyDescent="0.2">
      <c r="D26" s="561"/>
      <c r="F26" s="561"/>
      <c r="J26" s="367"/>
    </row>
    <row r="27" spans="1:11" s="13" customFormat="1" x14ac:dyDescent="0.2">
      <c r="A27" s="11" t="s">
        <v>39</v>
      </c>
    </row>
    <row r="28" spans="1:11" ht="36" customHeight="1" x14ac:dyDescent="0.2">
      <c r="A28" s="408" t="s">
        <v>893</v>
      </c>
      <c r="B28" s="929" t="s">
        <v>894</v>
      </c>
      <c r="C28" s="929"/>
      <c r="D28" s="929"/>
      <c r="E28" s="929"/>
      <c r="F28" s="929"/>
      <c r="G28" s="929"/>
      <c r="H28" s="929"/>
      <c r="I28" s="929"/>
      <c r="J28" s="929"/>
      <c r="K28" s="929"/>
    </row>
    <row r="29" spans="1:11" s="16" customFormat="1" x14ac:dyDescent="0.2">
      <c r="A29" s="15"/>
      <c r="D29" s="329"/>
      <c r="E29" s="399"/>
      <c r="F29" s="399"/>
      <c r="J29" s="329"/>
    </row>
    <row r="30" spans="1:11" x14ac:dyDescent="0.2">
      <c r="A30" s="403"/>
      <c r="B30" s="403"/>
      <c r="C30" s="403"/>
      <c r="D30" s="403"/>
      <c r="E30" s="403"/>
      <c r="F30" s="403"/>
      <c r="G30" s="403"/>
      <c r="H30" s="403"/>
      <c r="I30" s="328"/>
    </row>
    <row r="32" spans="1:11" x14ac:dyDescent="0.2">
      <c r="I32" s="788" t="s">
        <v>828</v>
      </c>
      <c r="J32" s="788"/>
      <c r="K32" s="788"/>
    </row>
    <row r="33" spans="1:11" x14ac:dyDescent="0.2">
      <c r="I33" s="680" t="s">
        <v>824</v>
      </c>
      <c r="J33" s="680"/>
      <c r="K33" s="680"/>
    </row>
    <row r="34" spans="1:11" x14ac:dyDescent="0.2">
      <c r="A34" s="15" t="s">
        <v>20</v>
      </c>
      <c r="I34" s="680" t="s">
        <v>825</v>
      </c>
      <c r="J34" s="680"/>
      <c r="K34" s="680"/>
    </row>
    <row r="35" spans="1:11" x14ac:dyDescent="0.2">
      <c r="I35" s="35" t="s">
        <v>82</v>
      </c>
      <c r="J35" s="35"/>
      <c r="K35" s="35"/>
    </row>
  </sheetData>
  <mergeCells count="19">
    <mergeCell ref="B28:K28"/>
    <mergeCell ref="I32:K32"/>
    <mergeCell ref="I33:K33"/>
    <mergeCell ref="I34:K34"/>
    <mergeCell ref="D2:E2"/>
    <mergeCell ref="J2:K2"/>
    <mergeCell ref="A3:J3"/>
    <mergeCell ref="A4:J4"/>
    <mergeCell ref="A6:K6"/>
    <mergeCell ref="A8:B8"/>
    <mergeCell ref="I8:K8"/>
    <mergeCell ref="C9:J9"/>
    <mergeCell ref="A10:A11"/>
    <mergeCell ref="B10:B11"/>
    <mergeCell ref="C10:D10"/>
    <mergeCell ref="E10:F10"/>
    <mergeCell ref="G10:H10"/>
    <mergeCell ref="I10:J10"/>
    <mergeCell ref="K10:K11"/>
  </mergeCells>
  <printOptions horizontalCentered="1"/>
  <pageMargins left="0.70866141732283472" right="0.70866141732283472" top="0.23622047244094491" bottom="0" header="0.31496062992125984" footer="0.31496062992125984"/>
  <pageSetup paperSize="9" scale="92"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view="pageBreakPreview" topLeftCell="B3" zoomScaleSheetLayoutView="100" workbookViewId="0">
      <selection activeCell="E26" sqref="E26"/>
    </sheetView>
  </sheetViews>
  <sheetFormatPr defaultRowHeight="12.75" x14ac:dyDescent="0.2"/>
  <cols>
    <col min="1" max="1" width="7.140625" customWidth="1"/>
    <col min="2" max="2" width="14.85546875" customWidth="1"/>
    <col min="3" max="3" width="14.5703125" customWidth="1"/>
    <col min="4" max="4" width="16.5703125" style="279" customWidth="1"/>
    <col min="5" max="8" width="18.42578125" style="279" customWidth="1"/>
  </cols>
  <sheetData>
    <row r="1" spans="1:15" ht="30" customHeight="1" x14ac:dyDescent="0.2"/>
    <row r="2" spans="1:15" x14ac:dyDescent="0.2">
      <c r="H2" s="495" t="s">
        <v>531</v>
      </c>
    </row>
    <row r="3" spans="1:15" ht="18" x14ac:dyDescent="0.35">
      <c r="A3" s="772" t="s">
        <v>0</v>
      </c>
      <c r="B3" s="772"/>
      <c r="C3" s="772"/>
      <c r="D3" s="772"/>
      <c r="E3" s="772"/>
      <c r="F3" s="772"/>
      <c r="G3" s="772"/>
      <c r="H3" s="772"/>
      <c r="I3" s="219"/>
      <c r="J3" s="219"/>
      <c r="K3" s="219"/>
      <c r="L3" s="219"/>
      <c r="M3" s="219"/>
      <c r="N3" s="219"/>
      <c r="O3" s="219"/>
    </row>
    <row r="4" spans="1:15" ht="21" x14ac:dyDescent="0.35">
      <c r="A4" s="773" t="s">
        <v>693</v>
      </c>
      <c r="B4" s="773"/>
      <c r="C4" s="773"/>
      <c r="D4" s="773"/>
      <c r="E4" s="773"/>
      <c r="F4" s="773"/>
      <c r="G4" s="773"/>
      <c r="H4" s="773"/>
      <c r="I4" s="220"/>
      <c r="J4" s="220"/>
      <c r="K4" s="220"/>
      <c r="L4" s="220"/>
      <c r="M4" s="220"/>
      <c r="N4" s="220"/>
      <c r="O4" s="220"/>
    </row>
    <row r="5" spans="1:15" ht="15" x14ac:dyDescent="0.3">
      <c r="A5" s="191"/>
      <c r="B5" s="191"/>
      <c r="C5" s="191"/>
      <c r="D5" s="276"/>
      <c r="E5" s="276"/>
      <c r="F5" s="276"/>
      <c r="G5" s="276"/>
      <c r="H5" s="276"/>
      <c r="I5" s="191"/>
      <c r="J5" s="191"/>
      <c r="K5" s="191"/>
      <c r="L5" s="191"/>
      <c r="M5" s="191"/>
      <c r="N5" s="191"/>
      <c r="O5" s="191"/>
    </row>
    <row r="6" spans="1:15" ht="18" x14ac:dyDescent="0.35">
      <c r="A6" s="772" t="s">
        <v>530</v>
      </c>
      <c r="B6" s="772"/>
      <c r="C6" s="772"/>
      <c r="D6" s="772"/>
      <c r="E6" s="772"/>
      <c r="F6" s="772"/>
      <c r="G6" s="772"/>
      <c r="H6" s="772"/>
      <c r="I6" s="219"/>
      <c r="J6" s="219"/>
      <c r="K6" s="219"/>
      <c r="L6" s="219"/>
      <c r="M6" s="219"/>
      <c r="N6" s="219"/>
      <c r="O6" s="219"/>
    </row>
    <row r="7" spans="1:15" ht="15" x14ac:dyDescent="0.3">
      <c r="A7" s="449" t="s">
        <v>896</v>
      </c>
      <c r="B7" s="449"/>
      <c r="C7" s="191"/>
      <c r="D7" s="276"/>
      <c r="E7" s="276"/>
      <c r="F7" s="790" t="s">
        <v>922</v>
      </c>
      <c r="G7" s="790"/>
      <c r="H7" s="790"/>
      <c r="I7" s="191"/>
      <c r="J7" s="191"/>
      <c r="K7" s="191"/>
      <c r="L7" s="221"/>
      <c r="M7" s="221"/>
      <c r="N7" s="934"/>
      <c r="O7" s="934"/>
    </row>
    <row r="8" spans="1:15" ht="31.5" customHeight="1" x14ac:dyDescent="0.2">
      <c r="A8" s="880" t="s">
        <v>2</v>
      </c>
      <c r="B8" s="880" t="s">
        <v>3</v>
      </c>
      <c r="C8" s="935" t="s">
        <v>398</v>
      </c>
      <c r="D8" s="930" t="s">
        <v>508</v>
      </c>
      <c r="E8" s="931"/>
      <c r="F8" s="931"/>
      <c r="G8" s="931"/>
      <c r="H8" s="932"/>
    </row>
    <row r="9" spans="1:15" ht="34.5" customHeight="1" x14ac:dyDescent="0.2">
      <c r="A9" s="880"/>
      <c r="B9" s="880"/>
      <c r="C9" s="935"/>
      <c r="D9" s="277" t="s">
        <v>509</v>
      </c>
      <c r="E9" s="277" t="s">
        <v>510</v>
      </c>
      <c r="F9" s="277" t="s">
        <v>511</v>
      </c>
      <c r="G9" s="277" t="s">
        <v>719</v>
      </c>
      <c r="H9" s="277" t="s">
        <v>45</v>
      </c>
    </row>
    <row r="10" spans="1:15" ht="15" x14ac:dyDescent="0.2">
      <c r="A10" s="222">
        <v>1</v>
      </c>
      <c r="B10" s="222">
        <v>2</v>
      </c>
      <c r="C10" s="222">
        <v>3</v>
      </c>
      <c r="D10" s="292">
        <v>4</v>
      </c>
      <c r="E10" s="292">
        <v>5</v>
      </c>
      <c r="F10" s="292">
        <v>6</v>
      </c>
      <c r="G10" s="292">
        <v>7</v>
      </c>
      <c r="H10" s="292">
        <v>8</v>
      </c>
    </row>
    <row r="11" spans="1:15" x14ac:dyDescent="0.2">
      <c r="A11" s="8">
        <v>1</v>
      </c>
      <c r="B11" s="19" t="s">
        <v>830</v>
      </c>
      <c r="C11" s="9">
        <f>'AT-3'!G10</f>
        <v>850</v>
      </c>
      <c r="D11" s="196">
        <v>848</v>
      </c>
      <c r="E11" s="196">
        <v>0</v>
      </c>
      <c r="F11" s="196">
        <f>C11-D11</f>
        <v>2</v>
      </c>
      <c r="G11" s="196">
        <v>0</v>
      </c>
      <c r="H11" s="196">
        <v>0</v>
      </c>
    </row>
    <row r="12" spans="1:15" x14ac:dyDescent="0.2">
      <c r="A12" s="8">
        <v>2</v>
      </c>
      <c r="B12" s="19" t="s">
        <v>831</v>
      </c>
      <c r="C12" s="9">
        <f>'AT-3'!G11</f>
        <v>1662</v>
      </c>
      <c r="D12" s="196">
        <v>1252</v>
      </c>
      <c r="E12" s="196">
        <v>0</v>
      </c>
      <c r="F12" s="196">
        <f t="shared" ref="F12:F22" si="0">C12-D12</f>
        <v>410</v>
      </c>
      <c r="G12" s="196">
        <v>0</v>
      </c>
      <c r="H12" s="196">
        <v>0</v>
      </c>
    </row>
    <row r="13" spans="1:15" x14ac:dyDescent="0.2">
      <c r="A13" s="8">
        <v>3</v>
      </c>
      <c r="B13" s="19" t="s">
        <v>832</v>
      </c>
      <c r="C13" s="9">
        <f>'AT-3'!G12</f>
        <v>756</v>
      </c>
      <c r="D13" s="196">
        <v>756</v>
      </c>
      <c r="E13" s="196">
        <v>0</v>
      </c>
      <c r="F13" s="196">
        <f t="shared" si="0"/>
        <v>0</v>
      </c>
      <c r="G13" s="196">
        <v>0</v>
      </c>
      <c r="H13" s="196">
        <v>0</v>
      </c>
    </row>
    <row r="14" spans="1:15" x14ac:dyDescent="0.2">
      <c r="A14" s="8">
        <v>4</v>
      </c>
      <c r="B14" s="19" t="s">
        <v>833</v>
      </c>
      <c r="C14" s="9">
        <f>'AT-3'!G13</f>
        <v>2533</v>
      </c>
      <c r="D14" s="196">
        <v>2533</v>
      </c>
      <c r="E14" s="196">
        <v>0</v>
      </c>
      <c r="F14" s="196">
        <f t="shared" si="0"/>
        <v>0</v>
      </c>
      <c r="G14" s="196">
        <v>0</v>
      </c>
      <c r="H14" s="196">
        <v>0</v>
      </c>
    </row>
    <row r="15" spans="1:15" x14ac:dyDescent="0.2">
      <c r="A15" s="8">
        <v>5</v>
      </c>
      <c r="B15" s="19" t="s">
        <v>834</v>
      </c>
      <c r="C15" s="9">
        <f>'AT-3'!G14</f>
        <v>267</v>
      </c>
      <c r="D15" s="196">
        <v>267</v>
      </c>
      <c r="E15" s="196">
        <v>0</v>
      </c>
      <c r="F15" s="196">
        <f t="shared" si="0"/>
        <v>0</v>
      </c>
      <c r="G15" s="196">
        <v>0</v>
      </c>
      <c r="H15" s="196">
        <v>0</v>
      </c>
    </row>
    <row r="16" spans="1:15" x14ac:dyDescent="0.2">
      <c r="A16" s="8">
        <v>6</v>
      </c>
      <c r="B16" s="19" t="s">
        <v>835</v>
      </c>
      <c r="C16" s="9">
        <f>'AT-3'!G15</f>
        <v>1038</v>
      </c>
      <c r="D16" s="196">
        <v>1014</v>
      </c>
      <c r="E16" s="196">
        <v>0</v>
      </c>
      <c r="F16" s="196">
        <f t="shared" si="0"/>
        <v>24</v>
      </c>
      <c r="G16" s="196">
        <v>0</v>
      </c>
      <c r="H16" s="196">
        <v>0</v>
      </c>
    </row>
    <row r="17" spans="1:9" x14ac:dyDescent="0.2">
      <c r="A17" s="8">
        <v>7</v>
      </c>
      <c r="B17" s="19" t="s">
        <v>836</v>
      </c>
      <c r="C17" s="9">
        <f>'AT-3'!G16</f>
        <v>259</v>
      </c>
      <c r="D17" s="196">
        <v>259</v>
      </c>
      <c r="E17" s="196">
        <v>0</v>
      </c>
      <c r="F17" s="196">
        <f t="shared" si="0"/>
        <v>0</v>
      </c>
      <c r="G17" s="196">
        <v>0</v>
      </c>
      <c r="H17" s="196">
        <v>0</v>
      </c>
    </row>
    <row r="18" spans="1:9" x14ac:dyDescent="0.2">
      <c r="A18" s="8">
        <v>8</v>
      </c>
      <c r="B18" s="19" t="s">
        <v>837</v>
      </c>
      <c r="C18" s="9">
        <f>'AT-3'!G17</f>
        <v>2458</v>
      </c>
      <c r="D18" s="196">
        <v>2395</v>
      </c>
      <c r="E18" s="196">
        <v>0</v>
      </c>
      <c r="F18" s="196">
        <f t="shared" si="0"/>
        <v>63</v>
      </c>
      <c r="G18" s="196">
        <v>0</v>
      </c>
      <c r="H18" s="196">
        <v>0</v>
      </c>
    </row>
    <row r="19" spans="1:9" x14ac:dyDescent="0.2">
      <c r="A19" s="8">
        <v>9</v>
      </c>
      <c r="B19" s="19" t="s">
        <v>838</v>
      </c>
      <c r="C19" s="9">
        <f>'AT-3'!G18</f>
        <v>2329</v>
      </c>
      <c r="D19" s="196">
        <v>2201</v>
      </c>
      <c r="E19" s="196">
        <v>0</v>
      </c>
      <c r="F19" s="196">
        <f t="shared" si="0"/>
        <v>128</v>
      </c>
      <c r="G19" s="196">
        <v>0</v>
      </c>
      <c r="H19" s="196">
        <v>0</v>
      </c>
    </row>
    <row r="20" spans="1:9" x14ac:dyDescent="0.2">
      <c r="A20" s="8">
        <v>10</v>
      </c>
      <c r="B20" s="19" t="s">
        <v>839</v>
      </c>
      <c r="C20" s="9">
        <f>'AT-3'!G19</f>
        <v>1463</v>
      </c>
      <c r="D20" s="196">
        <v>1406</v>
      </c>
      <c r="E20" s="196">
        <v>0</v>
      </c>
      <c r="F20" s="196">
        <f t="shared" si="0"/>
        <v>57</v>
      </c>
      <c r="G20" s="196">
        <v>0</v>
      </c>
      <c r="H20" s="196">
        <v>0</v>
      </c>
    </row>
    <row r="21" spans="1:9" x14ac:dyDescent="0.2">
      <c r="A21" s="8">
        <v>11</v>
      </c>
      <c r="B21" s="19" t="s">
        <v>840</v>
      </c>
      <c r="C21" s="9">
        <f>'AT-3'!G20</f>
        <v>1102</v>
      </c>
      <c r="D21" s="196">
        <v>1069</v>
      </c>
      <c r="E21" s="196">
        <v>0</v>
      </c>
      <c r="F21" s="196">
        <f t="shared" si="0"/>
        <v>33</v>
      </c>
      <c r="G21" s="196">
        <v>0</v>
      </c>
      <c r="H21" s="196">
        <v>0</v>
      </c>
    </row>
    <row r="22" spans="1:9" x14ac:dyDescent="0.2">
      <c r="A22" s="8">
        <v>12</v>
      </c>
      <c r="B22" s="19" t="s">
        <v>841</v>
      </c>
      <c r="C22" s="9">
        <f>'AT-3'!G21</f>
        <v>777</v>
      </c>
      <c r="D22" s="9">
        <v>761</v>
      </c>
      <c r="E22" s="196">
        <v>0</v>
      </c>
      <c r="F22" s="196">
        <f t="shared" si="0"/>
        <v>16</v>
      </c>
      <c r="G22" s="196">
        <v>0</v>
      </c>
      <c r="H22" s="196">
        <v>0</v>
      </c>
    </row>
    <row r="23" spans="1:9" s="15" customFormat="1" x14ac:dyDescent="0.2">
      <c r="A23" s="29"/>
      <c r="B23" s="29" t="s">
        <v>17</v>
      </c>
      <c r="C23" s="29">
        <f t="shared" ref="C23:H23" si="1">SUM(C11:C22)</f>
        <v>15494</v>
      </c>
      <c r="D23" s="324">
        <f t="shared" si="1"/>
        <v>14761</v>
      </c>
      <c r="E23" s="29">
        <f t="shared" si="1"/>
        <v>0</v>
      </c>
      <c r="F23" s="29">
        <f t="shared" si="1"/>
        <v>733</v>
      </c>
      <c r="G23" s="29">
        <f t="shared" si="1"/>
        <v>0</v>
      </c>
      <c r="H23" s="29">
        <f t="shared" si="1"/>
        <v>0</v>
      </c>
    </row>
    <row r="24" spans="1:9" ht="15" customHeight="1" x14ac:dyDescent="0.2">
      <c r="A24" s="198"/>
      <c r="B24" s="198"/>
      <c r="C24" s="198"/>
      <c r="D24" s="206"/>
      <c r="E24" s="206"/>
      <c r="F24" s="206"/>
      <c r="G24" s="206"/>
      <c r="H24" s="206"/>
    </row>
    <row r="25" spans="1:9" x14ac:dyDescent="0.2">
      <c r="D25" s="315"/>
      <c r="E25" s="315"/>
      <c r="F25" s="315"/>
      <c r="G25" s="315"/>
      <c r="H25" s="315"/>
    </row>
    <row r="26" spans="1:9" x14ac:dyDescent="0.2">
      <c r="D26" s="315"/>
      <c r="E26" s="315"/>
      <c r="F26" s="315"/>
      <c r="G26" s="315"/>
      <c r="H26" s="315"/>
    </row>
    <row r="27" spans="1:9" x14ac:dyDescent="0.2">
      <c r="D27" s="315"/>
      <c r="E27" s="315"/>
      <c r="F27" s="315"/>
      <c r="G27" s="933" t="s">
        <v>828</v>
      </c>
      <c r="H27" s="933"/>
      <c r="I27" s="933"/>
    </row>
    <row r="28" spans="1:9" x14ac:dyDescent="0.2">
      <c r="D28" s="315"/>
      <c r="E28" s="315"/>
      <c r="F28" s="315"/>
      <c r="G28" s="720" t="s">
        <v>824</v>
      </c>
      <c r="H28" s="720"/>
      <c r="I28" s="720"/>
    </row>
    <row r="29" spans="1:9" x14ac:dyDescent="0.2">
      <c r="A29" s="198" t="s">
        <v>12</v>
      </c>
      <c r="D29" s="315"/>
      <c r="E29" s="315"/>
      <c r="F29" s="315"/>
      <c r="G29" s="720" t="s">
        <v>825</v>
      </c>
      <c r="H29" s="720"/>
      <c r="I29" s="720"/>
    </row>
    <row r="30" spans="1:9" x14ac:dyDescent="0.2">
      <c r="D30" s="315"/>
      <c r="E30" s="315"/>
      <c r="F30" s="315"/>
      <c r="G30" s="152" t="s">
        <v>82</v>
      </c>
      <c r="H30" s="152"/>
      <c r="I30" s="152"/>
    </row>
    <row r="31" spans="1:9" x14ac:dyDescent="0.2">
      <c r="D31" s="315"/>
      <c r="E31" s="315"/>
      <c r="F31" s="315"/>
      <c r="G31" s="315"/>
      <c r="H31" s="315"/>
    </row>
    <row r="32" spans="1:9" x14ac:dyDescent="0.2">
      <c r="D32" s="315"/>
      <c r="E32" s="315"/>
      <c r="F32" s="315"/>
      <c r="G32" s="315"/>
      <c r="H32" s="315"/>
    </row>
  </sheetData>
  <mergeCells count="12">
    <mergeCell ref="G28:I28"/>
    <mergeCell ref="G29:I29"/>
    <mergeCell ref="N7:O7"/>
    <mergeCell ref="A8:A9"/>
    <mergeCell ref="B8:B9"/>
    <mergeCell ref="C8:C9"/>
    <mergeCell ref="F7:H7"/>
    <mergeCell ref="A3:H3"/>
    <mergeCell ref="A4:H4"/>
    <mergeCell ref="A6:H6"/>
    <mergeCell ref="D8:H8"/>
    <mergeCell ref="G27:I27"/>
  </mergeCells>
  <printOptions horizontalCentered="1"/>
  <pageMargins left="0.70866141732283472" right="0.70866141732283472" top="0.23622047244094491" bottom="0" header="0.31496062992125984" footer="0.31496062992125984"/>
  <pageSetup paperSize="9" orientation="landscape" r:id="rId1"/>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0"/>
  <sheetViews>
    <sheetView view="pageBreakPreview" topLeftCell="A19" zoomScaleNormal="80" zoomScaleSheetLayoutView="100" workbookViewId="0">
      <selection activeCell="H19" sqref="H19"/>
    </sheetView>
  </sheetViews>
  <sheetFormatPr defaultColWidth="9.140625" defaultRowHeight="12.75" x14ac:dyDescent="0.2"/>
  <cols>
    <col min="1" max="1" width="9.28515625" style="15" customWidth="1"/>
    <col min="2" max="3" width="8.5703125" style="15" customWidth="1"/>
    <col min="4" max="4" width="12" style="15" customWidth="1"/>
    <col min="5" max="5" width="8.5703125" style="15" customWidth="1"/>
    <col min="6" max="6" width="9.5703125" style="15" customWidth="1"/>
    <col min="7" max="7" width="8.5703125" style="15" customWidth="1"/>
    <col min="8" max="8" width="11.7109375" style="15" customWidth="1"/>
    <col min="9" max="15" width="8.5703125" style="15" customWidth="1"/>
    <col min="16" max="16" width="8.42578125" style="15" customWidth="1"/>
    <col min="17" max="19" width="8.5703125" style="15" customWidth="1"/>
    <col min="20" max="16384" width="9.140625" style="15"/>
  </cols>
  <sheetData>
    <row r="1" spans="1:19" ht="30" customHeight="1" x14ac:dyDescent="0.2"/>
    <row r="2" spans="1:19" x14ac:dyDescent="0.2">
      <c r="A2" s="15" t="s">
        <v>11</v>
      </c>
      <c r="E2" s="15" t="s">
        <v>952</v>
      </c>
      <c r="H2" s="689"/>
      <c r="I2" s="689"/>
      <c r="R2" s="685" t="s">
        <v>54</v>
      </c>
      <c r="S2" s="685"/>
    </row>
    <row r="3" spans="1:19" s="14" customFormat="1" ht="15.75" x14ac:dyDescent="0.25">
      <c r="A3" s="686" t="s">
        <v>0</v>
      </c>
      <c r="B3" s="686"/>
      <c r="C3" s="686"/>
      <c r="D3" s="686"/>
      <c r="E3" s="686"/>
      <c r="F3" s="686"/>
      <c r="G3" s="686"/>
      <c r="H3" s="686"/>
      <c r="I3" s="686"/>
      <c r="J3" s="686"/>
      <c r="K3" s="686"/>
      <c r="L3" s="686"/>
      <c r="M3" s="686"/>
      <c r="N3" s="686"/>
      <c r="O3" s="686"/>
      <c r="P3" s="686"/>
      <c r="Q3" s="686"/>
      <c r="R3" s="686"/>
      <c r="S3" s="686"/>
    </row>
    <row r="4" spans="1:19" s="14" customFormat="1" ht="20.25" customHeight="1" x14ac:dyDescent="0.3">
      <c r="A4" s="687" t="s">
        <v>655</v>
      </c>
      <c r="B4" s="687"/>
      <c r="C4" s="687"/>
      <c r="D4" s="687"/>
      <c r="E4" s="687"/>
      <c r="F4" s="687"/>
      <c r="G4" s="687"/>
      <c r="H4" s="687"/>
      <c r="I4" s="687"/>
      <c r="J4" s="687"/>
      <c r="K4" s="687"/>
      <c r="L4" s="687"/>
      <c r="M4" s="687"/>
      <c r="N4" s="687"/>
      <c r="O4" s="687"/>
      <c r="P4" s="687"/>
      <c r="Q4" s="687"/>
      <c r="R4" s="687"/>
      <c r="S4" s="687"/>
    </row>
    <row r="6" spans="1:19" s="14" customFormat="1" ht="15.75" x14ac:dyDescent="0.25">
      <c r="A6" s="688" t="s">
        <v>656</v>
      </c>
      <c r="B6" s="688"/>
      <c r="C6" s="688"/>
      <c r="D6" s="688"/>
      <c r="E6" s="688"/>
      <c r="F6" s="688"/>
      <c r="G6" s="688"/>
      <c r="H6" s="688"/>
      <c r="I6" s="688"/>
      <c r="J6" s="688"/>
      <c r="K6" s="688"/>
      <c r="L6" s="688"/>
      <c r="M6" s="688"/>
      <c r="N6" s="688"/>
      <c r="O6" s="688"/>
      <c r="P6" s="688"/>
      <c r="Q6" s="688"/>
      <c r="R6" s="688"/>
      <c r="S6" s="688"/>
    </row>
    <row r="7" spans="1:19" x14ac:dyDescent="0.2">
      <c r="A7" s="35" t="s">
        <v>896</v>
      </c>
      <c r="B7" s="35"/>
    </row>
    <row r="8" spans="1:19" x14ac:dyDescent="0.2">
      <c r="A8" s="662" t="s">
        <v>169</v>
      </c>
      <c r="B8" s="662"/>
      <c r="C8" s="662"/>
      <c r="D8" s="662"/>
      <c r="E8" s="662"/>
      <c r="F8" s="662"/>
      <c r="G8" s="662"/>
      <c r="H8" s="662"/>
      <c r="I8" s="662"/>
      <c r="R8" s="30"/>
      <c r="S8" s="30"/>
    </row>
    <row r="10" spans="1:19" ht="18" customHeight="1" x14ac:dyDescent="0.2">
      <c r="A10" s="5"/>
      <c r="B10" s="656" t="s">
        <v>41</v>
      </c>
      <c r="C10" s="656"/>
      <c r="D10" s="656" t="s">
        <v>42</v>
      </c>
      <c r="E10" s="656"/>
      <c r="F10" s="656" t="s">
        <v>43</v>
      </c>
      <c r="G10" s="656"/>
      <c r="H10" s="690" t="s">
        <v>44</v>
      </c>
      <c r="I10" s="690"/>
      <c r="J10" s="656" t="s">
        <v>45</v>
      </c>
      <c r="K10" s="656"/>
      <c r="L10" s="26" t="s">
        <v>17</v>
      </c>
    </row>
    <row r="11" spans="1:19" s="68" customFormat="1" ht="13.5" customHeight="1" x14ac:dyDescent="0.2">
      <c r="A11" s="69">
        <v>1</v>
      </c>
      <c r="B11" s="653">
        <v>2</v>
      </c>
      <c r="C11" s="653"/>
      <c r="D11" s="653">
        <v>3</v>
      </c>
      <c r="E11" s="653"/>
      <c r="F11" s="653">
        <v>4</v>
      </c>
      <c r="G11" s="653"/>
      <c r="H11" s="653">
        <v>5</v>
      </c>
      <c r="I11" s="653"/>
      <c r="J11" s="653">
        <v>6</v>
      </c>
      <c r="K11" s="653"/>
      <c r="L11" s="69">
        <v>7</v>
      </c>
    </row>
    <row r="12" spans="1:19" x14ac:dyDescent="0.2">
      <c r="A12" s="3" t="s">
        <v>46</v>
      </c>
      <c r="B12" s="659">
        <v>704</v>
      </c>
      <c r="C12" s="659"/>
      <c r="D12" s="659">
        <v>276</v>
      </c>
      <c r="E12" s="659"/>
      <c r="F12" s="659">
        <v>250</v>
      </c>
      <c r="G12" s="659"/>
      <c r="H12" s="659">
        <v>5</v>
      </c>
      <c r="I12" s="659"/>
      <c r="J12" s="659">
        <v>2666</v>
      </c>
      <c r="K12" s="659"/>
      <c r="L12" s="18">
        <f>B12+D12+F12+H12+J12</f>
        <v>3901</v>
      </c>
    </row>
    <row r="13" spans="1:19" x14ac:dyDescent="0.2">
      <c r="A13" s="3" t="s">
        <v>47</v>
      </c>
      <c r="B13" s="659">
        <v>2963</v>
      </c>
      <c r="C13" s="659"/>
      <c r="D13" s="659">
        <v>1499</v>
      </c>
      <c r="E13" s="659"/>
      <c r="F13" s="659">
        <v>2071</v>
      </c>
      <c r="G13" s="659"/>
      <c r="H13" s="659">
        <v>22</v>
      </c>
      <c r="I13" s="659"/>
      <c r="J13" s="659">
        <v>11457</v>
      </c>
      <c r="K13" s="659"/>
      <c r="L13" s="342">
        <f>B13+D13+F13+H13+J13</f>
        <v>18012</v>
      </c>
    </row>
    <row r="14" spans="1:19" x14ac:dyDescent="0.2">
      <c r="A14" s="3" t="s">
        <v>17</v>
      </c>
      <c r="B14" s="666">
        <f>B12+B13</f>
        <v>3667</v>
      </c>
      <c r="C14" s="666"/>
      <c r="D14" s="666">
        <f>D12+D13</f>
        <v>1775</v>
      </c>
      <c r="E14" s="666"/>
      <c r="F14" s="666">
        <f>F12+F13</f>
        <v>2321</v>
      </c>
      <c r="G14" s="666"/>
      <c r="H14" s="666">
        <f>H12+H13</f>
        <v>27</v>
      </c>
      <c r="I14" s="666"/>
      <c r="J14" s="666">
        <f>J12+J13</f>
        <v>14123</v>
      </c>
      <c r="K14" s="666"/>
      <c r="L14" s="546">
        <f>L12+L13</f>
        <v>21913</v>
      </c>
      <c r="M14" s="152"/>
    </row>
    <row r="15" spans="1:19" x14ac:dyDescent="0.2">
      <c r="A15" s="12"/>
      <c r="B15" s="12"/>
      <c r="C15" s="12"/>
      <c r="D15" s="12"/>
      <c r="E15" s="12"/>
      <c r="F15" s="12"/>
      <c r="G15" s="12"/>
      <c r="H15" s="12"/>
      <c r="I15" s="12"/>
      <c r="J15" s="12"/>
      <c r="K15" s="12"/>
      <c r="L15" s="12"/>
    </row>
    <row r="16" spans="1:19" x14ac:dyDescent="0.2">
      <c r="A16" s="683" t="s">
        <v>439</v>
      </c>
      <c r="B16" s="683"/>
      <c r="C16" s="683"/>
      <c r="D16" s="683"/>
      <c r="E16" s="683"/>
      <c r="F16" s="683"/>
      <c r="G16" s="683"/>
      <c r="H16" s="12"/>
      <c r="I16" s="12"/>
      <c r="J16" s="12"/>
      <c r="K16" s="12"/>
      <c r="L16" s="12"/>
    </row>
    <row r="17" spans="1:20" ht="12.75" customHeight="1" x14ac:dyDescent="0.2">
      <c r="A17" s="684" t="s">
        <v>177</v>
      </c>
      <c r="B17" s="684"/>
      <c r="C17" s="684" t="s">
        <v>206</v>
      </c>
      <c r="D17" s="684"/>
      <c r="E17" s="536" t="s">
        <v>17</v>
      </c>
      <c r="I17" s="12"/>
      <c r="J17" s="12"/>
      <c r="K17" s="12"/>
      <c r="L17" s="12"/>
    </row>
    <row r="18" spans="1:20" x14ac:dyDescent="0.2">
      <c r="A18" s="672">
        <v>900</v>
      </c>
      <c r="B18" s="672"/>
      <c r="C18" s="672">
        <v>100</v>
      </c>
      <c r="D18" s="672"/>
      <c r="E18" s="539">
        <f>A18+C18</f>
        <v>1000</v>
      </c>
      <c r="I18" s="12"/>
      <c r="J18" s="12"/>
      <c r="K18" s="12"/>
      <c r="L18" s="12"/>
    </row>
    <row r="19" spans="1:20" x14ac:dyDescent="0.2">
      <c r="A19" s="672">
        <v>0</v>
      </c>
      <c r="B19" s="672"/>
      <c r="C19" s="672">
        <v>500</v>
      </c>
      <c r="D19" s="672"/>
      <c r="E19" s="539">
        <f>A19+C19</f>
        <v>500</v>
      </c>
      <c r="F19" s="152" t="s">
        <v>842</v>
      </c>
      <c r="G19" s="152"/>
      <c r="H19" s="152"/>
      <c r="I19" s="152"/>
      <c r="J19" s="152"/>
      <c r="K19" s="152"/>
      <c r="L19" s="152"/>
      <c r="M19" s="152"/>
      <c r="N19" s="152"/>
      <c r="O19" s="152"/>
      <c r="P19" s="152"/>
      <c r="Q19" s="152"/>
    </row>
    <row r="20" spans="1:20" x14ac:dyDescent="0.2">
      <c r="A20" s="672">
        <f>A18+A19</f>
        <v>900</v>
      </c>
      <c r="B20" s="672"/>
      <c r="C20" s="672">
        <f>C18+C19</f>
        <v>600</v>
      </c>
      <c r="D20" s="672"/>
      <c r="E20" s="539">
        <f>E18+E19</f>
        <v>1500</v>
      </c>
      <c r="F20" s="254"/>
      <c r="G20" s="254"/>
      <c r="H20" s="12"/>
      <c r="I20" s="12"/>
      <c r="J20" s="12"/>
      <c r="K20" s="12"/>
      <c r="L20" s="12"/>
    </row>
    <row r="21" spans="1:20" x14ac:dyDescent="0.2">
      <c r="A21" s="673"/>
      <c r="B21" s="673"/>
      <c r="C21" s="673"/>
      <c r="D21" s="673"/>
      <c r="E21" s="673"/>
    </row>
    <row r="22" spans="1:20" ht="19.149999999999999" customHeight="1" x14ac:dyDescent="0.2">
      <c r="A22" s="680" t="s">
        <v>170</v>
      </c>
      <c r="B22" s="680"/>
      <c r="C22" s="680"/>
      <c r="D22" s="680"/>
      <c r="E22" s="680"/>
      <c r="F22" s="680"/>
      <c r="G22" s="680"/>
      <c r="H22" s="680"/>
      <c r="I22" s="680"/>
      <c r="J22" s="680"/>
      <c r="K22" s="680"/>
      <c r="L22" s="680"/>
      <c r="M22" s="680"/>
      <c r="N22" s="680"/>
      <c r="O22" s="680"/>
      <c r="P22" s="680"/>
      <c r="Q22" s="680"/>
      <c r="R22" s="680"/>
      <c r="S22" s="680"/>
    </row>
    <row r="23" spans="1:20" x14ac:dyDescent="0.2">
      <c r="A23" s="656" t="s">
        <v>22</v>
      </c>
      <c r="B23" s="656" t="s">
        <v>48</v>
      </c>
      <c r="C23" s="656"/>
      <c r="D23" s="656"/>
      <c r="E23" s="672" t="s">
        <v>23</v>
      </c>
      <c r="F23" s="672"/>
      <c r="G23" s="672"/>
      <c r="H23" s="672"/>
      <c r="I23" s="672"/>
      <c r="J23" s="672"/>
      <c r="K23" s="672"/>
      <c r="L23" s="672"/>
      <c r="M23" s="666" t="s">
        <v>24</v>
      </c>
      <c r="N23" s="666"/>
      <c r="O23" s="666"/>
      <c r="P23" s="666"/>
      <c r="Q23" s="666"/>
      <c r="R23" s="666"/>
      <c r="S23" s="666"/>
      <c r="T23" s="666"/>
    </row>
    <row r="24" spans="1:20" ht="33.75" customHeight="1" x14ac:dyDescent="0.2">
      <c r="A24" s="656"/>
      <c r="B24" s="656"/>
      <c r="C24" s="656"/>
      <c r="D24" s="656"/>
      <c r="E24" s="667" t="s">
        <v>134</v>
      </c>
      <c r="F24" s="668"/>
      <c r="G24" s="667" t="s">
        <v>171</v>
      </c>
      <c r="H24" s="668"/>
      <c r="I24" s="656" t="s">
        <v>49</v>
      </c>
      <c r="J24" s="656"/>
      <c r="K24" s="667" t="s">
        <v>92</v>
      </c>
      <c r="L24" s="668"/>
      <c r="M24" s="667" t="s">
        <v>93</v>
      </c>
      <c r="N24" s="668"/>
      <c r="O24" s="667" t="s">
        <v>171</v>
      </c>
      <c r="P24" s="668"/>
      <c r="Q24" s="656" t="s">
        <v>49</v>
      </c>
      <c r="R24" s="656"/>
      <c r="S24" s="656" t="s">
        <v>92</v>
      </c>
      <c r="T24" s="656"/>
    </row>
    <row r="25" spans="1:20" s="68" customFormat="1" ht="15.75" customHeight="1" x14ac:dyDescent="0.2">
      <c r="A25" s="69">
        <v>1</v>
      </c>
      <c r="B25" s="660">
        <v>2</v>
      </c>
      <c r="C25" s="674"/>
      <c r="D25" s="661"/>
      <c r="E25" s="660">
        <v>3</v>
      </c>
      <c r="F25" s="661"/>
      <c r="G25" s="660">
        <v>4</v>
      </c>
      <c r="H25" s="661"/>
      <c r="I25" s="653">
        <v>5</v>
      </c>
      <c r="J25" s="653"/>
      <c r="K25" s="653">
        <v>6</v>
      </c>
      <c r="L25" s="653"/>
      <c r="M25" s="660">
        <v>3</v>
      </c>
      <c r="N25" s="661"/>
      <c r="O25" s="660">
        <v>4</v>
      </c>
      <c r="P25" s="661"/>
      <c r="Q25" s="653">
        <v>5</v>
      </c>
      <c r="R25" s="653"/>
      <c r="S25" s="653">
        <v>6</v>
      </c>
      <c r="T25" s="653"/>
    </row>
    <row r="26" spans="1:20" ht="27.75" customHeight="1" x14ac:dyDescent="0.2">
      <c r="A26" s="67">
        <v>1</v>
      </c>
      <c r="B26" s="675" t="s">
        <v>501</v>
      </c>
      <c r="C26" s="676"/>
      <c r="D26" s="677"/>
      <c r="E26" s="678">
        <v>100</v>
      </c>
      <c r="F26" s="679"/>
      <c r="G26" s="657" t="s">
        <v>365</v>
      </c>
      <c r="H26" s="658"/>
      <c r="I26" s="654">
        <v>345</v>
      </c>
      <c r="J26" s="655"/>
      <c r="K26" s="654">
        <v>6.8</v>
      </c>
      <c r="L26" s="655"/>
      <c r="M26" s="654">
        <v>150</v>
      </c>
      <c r="N26" s="655"/>
      <c r="O26" s="657" t="s">
        <v>365</v>
      </c>
      <c r="P26" s="658"/>
      <c r="Q26" s="654">
        <v>517.5</v>
      </c>
      <c r="R26" s="655"/>
      <c r="S26" s="654">
        <v>10.199999999999999</v>
      </c>
      <c r="T26" s="655"/>
    </row>
    <row r="27" spans="1:20" x14ac:dyDescent="0.2">
      <c r="A27" s="67">
        <v>2</v>
      </c>
      <c r="B27" s="669" t="s">
        <v>50</v>
      </c>
      <c r="C27" s="670"/>
      <c r="D27" s="671"/>
      <c r="E27" s="678">
        <v>30</v>
      </c>
      <c r="F27" s="679"/>
      <c r="G27" s="711">
        <v>4.13</v>
      </c>
      <c r="H27" s="712"/>
      <c r="I27" s="654">
        <v>108.86</v>
      </c>
      <c r="J27" s="655"/>
      <c r="K27" s="654">
        <v>7.52</v>
      </c>
      <c r="L27" s="655"/>
      <c r="M27" s="654">
        <v>40</v>
      </c>
      <c r="N27" s="655"/>
      <c r="O27" s="711">
        <v>6.18</v>
      </c>
      <c r="P27" s="712"/>
      <c r="Q27" s="654">
        <v>145.13999999999999</v>
      </c>
      <c r="R27" s="655"/>
      <c r="S27" s="654">
        <v>11.78</v>
      </c>
      <c r="T27" s="655"/>
    </row>
    <row r="28" spans="1:20" x14ac:dyDescent="0.2">
      <c r="A28" s="67">
        <v>3</v>
      </c>
      <c r="B28" s="669" t="s">
        <v>172</v>
      </c>
      <c r="C28" s="670"/>
      <c r="D28" s="671"/>
      <c r="E28" s="678">
        <v>60</v>
      </c>
      <c r="F28" s="679"/>
      <c r="G28" s="713"/>
      <c r="H28" s="714"/>
      <c r="I28" s="654">
        <v>36</v>
      </c>
      <c r="J28" s="655"/>
      <c r="K28" s="654">
        <v>2.7</v>
      </c>
      <c r="L28" s="655"/>
      <c r="M28" s="654">
        <v>85</v>
      </c>
      <c r="N28" s="655"/>
      <c r="O28" s="713"/>
      <c r="P28" s="714"/>
      <c r="Q28" s="654">
        <v>51</v>
      </c>
      <c r="R28" s="655"/>
      <c r="S28" s="654">
        <v>3.83</v>
      </c>
      <c r="T28" s="655"/>
    </row>
    <row r="29" spans="1:20" x14ac:dyDescent="0.2">
      <c r="A29" s="67">
        <v>4</v>
      </c>
      <c r="B29" s="669" t="s">
        <v>51</v>
      </c>
      <c r="C29" s="670"/>
      <c r="D29" s="671"/>
      <c r="E29" s="678">
        <v>5</v>
      </c>
      <c r="F29" s="679"/>
      <c r="G29" s="713"/>
      <c r="H29" s="714"/>
      <c r="I29" s="654">
        <v>45</v>
      </c>
      <c r="J29" s="655"/>
      <c r="K29" s="654">
        <v>0</v>
      </c>
      <c r="L29" s="655"/>
      <c r="M29" s="654">
        <v>7.5</v>
      </c>
      <c r="N29" s="655"/>
      <c r="O29" s="713"/>
      <c r="P29" s="714"/>
      <c r="Q29" s="654">
        <v>67</v>
      </c>
      <c r="R29" s="655"/>
      <c r="S29" s="654">
        <v>0</v>
      </c>
      <c r="T29" s="655"/>
    </row>
    <row r="30" spans="1:20" x14ac:dyDescent="0.2">
      <c r="A30" s="67">
        <v>5</v>
      </c>
      <c r="B30" s="669" t="s">
        <v>52</v>
      </c>
      <c r="C30" s="670"/>
      <c r="D30" s="671"/>
      <c r="E30" s="678">
        <v>14.5</v>
      </c>
      <c r="F30" s="679"/>
      <c r="G30" s="713"/>
      <c r="H30" s="714"/>
      <c r="I30" s="654">
        <v>5</v>
      </c>
      <c r="J30" s="655"/>
      <c r="K30" s="654">
        <v>0.12</v>
      </c>
      <c r="L30" s="655"/>
      <c r="M30" s="654">
        <v>21.5</v>
      </c>
      <c r="N30" s="655"/>
      <c r="O30" s="713"/>
      <c r="P30" s="714"/>
      <c r="Q30" s="654">
        <v>7.5</v>
      </c>
      <c r="R30" s="655"/>
      <c r="S30" s="654">
        <v>0.18</v>
      </c>
      <c r="T30" s="655"/>
    </row>
    <row r="31" spans="1:20" x14ac:dyDescent="0.2">
      <c r="A31" s="67">
        <v>6</v>
      </c>
      <c r="B31" s="669" t="s">
        <v>53</v>
      </c>
      <c r="C31" s="670"/>
      <c r="D31" s="671"/>
      <c r="E31" s="678">
        <v>0</v>
      </c>
      <c r="F31" s="679"/>
      <c r="G31" s="713"/>
      <c r="H31" s="714"/>
      <c r="I31" s="654">
        <v>0</v>
      </c>
      <c r="J31" s="655"/>
      <c r="K31" s="654">
        <v>0</v>
      </c>
      <c r="L31" s="655"/>
      <c r="M31" s="654">
        <v>0</v>
      </c>
      <c r="N31" s="655"/>
      <c r="O31" s="713"/>
      <c r="P31" s="714"/>
      <c r="Q31" s="654">
        <v>0</v>
      </c>
      <c r="R31" s="655"/>
      <c r="S31" s="654">
        <v>0</v>
      </c>
      <c r="T31" s="655"/>
    </row>
    <row r="32" spans="1:20" x14ac:dyDescent="0.2">
      <c r="A32" s="67">
        <v>7</v>
      </c>
      <c r="B32" s="721" t="s">
        <v>173</v>
      </c>
      <c r="C32" s="721"/>
      <c r="D32" s="721"/>
      <c r="E32" s="663">
        <v>5</v>
      </c>
      <c r="F32" s="664"/>
      <c r="G32" s="713"/>
      <c r="H32" s="714"/>
      <c r="I32" s="654">
        <v>21.6</v>
      </c>
      <c r="J32" s="655"/>
      <c r="K32" s="654">
        <v>2.16</v>
      </c>
      <c r="L32" s="655"/>
      <c r="M32" s="654">
        <v>13</v>
      </c>
      <c r="N32" s="655"/>
      <c r="O32" s="713"/>
      <c r="P32" s="714"/>
      <c r="Q32" s="654">
        <v>56.16</v>
      </c>
      <c r="R32" s="655"/>
      <c r="S32" s="654">
        <v>5.62</v>
      </c>
      <c r="T32" s="655"/>
    </row>
    <row r="33" spans="1:20" x14ac:dyDescent="0.2">
      <c r="A33" s="67"/>
      <c r="B33" s="656" t="s">
        <v>17</v>
      </c>
      <c r="C33" s="656"/>
      <c r="D33" s="656"/>
      <c r="E33" s="682">
        <v>15</v>
      </c>
      <c r="F33" s="682"/>
      <c r="G33" s="715"/>
      <c r="H33" s="716"/>
      <c r="I33" s="654">
        <v>14.6</v>
      </c>
      <c r="J33" s="655"/>
      <c r="K33" s="654">
        <v>0.24</v>
      </c>
      <c r="L33" s="655"/>
      <c r="M33" s="654">
        <v>20</v>
      </c>
      <c r="N33" s="655"/>
      <c r="O33" s="713"/>
      <c r="P33" s="714"/>
      <c r="Q33" s="654">
        <v>19.399999999999999</v>
      </c>
      <c r="R33" s="655"/>
      <c r="S33" s="654">
        <v>0.32</v>
      </c>
      <c r="T33" s="655"/>
    </row>
    <row r="34" spans="1:20" x14ac:dyDescent="0.2">
      <c r="A34" s="115"/>
      <c r="B34" s="116"/>
      <c r="C34" s="116"/>
      <c r="D34" s="116"/>
      <c r="E34" s="666" t="s">
        <v>11</v>
      </c>
      <c r="F34" s="666"/>
      <c r="G34" s="666"/>
      <c r="H34" s="666"/>
      <c r="I34" s="704">
        <v>485.33</v>
      </c>
      <c r="J34" s="704"/>
      <c r="K34" s="704">
        <v>13.23</v>
      </c>
      <c r="L34" s="704"/>
      <c r="O34" s="715"/>
      <c r="P34" s="716"/>
      <c r="Q34" s="666">
        <v>728.35</v>
      </c>
      <c r="R34" s="666"/>
      <c r="S34" s="704">
        <v>21.15</v>
      </c>
      <c r="T34" s="704"/>
    </row>
    <row r="35" spans="1:20" ht="12.75" customHeight="1" x14ac:dyDescent="0.2">
      <c r="A35" s="256" t="s">
        <v>418</v>
      </c>
      <c r="B35" s="720" t="s">
        <v>477</v>
      </c>
      <c r="C35" s="720"/>
      <c r="D35" s="720"/>
      <c r="E35" s="720"/>
      <c r="F35" s="720"/>
      <c r="G35" s="720"/>
      <c r="H35" s="720"/>
      <c r="I35" s="12"/>
      <c r="J35" s="12"/>
      <c r="K35" s="12"/>
      <c r="L35" s="12"/>
      <c r="M35" s="12"/>
      <c r="N35" s="12"/>
      <c r="O35" s="12"/>
      <c r="P35" s="12"/>
      <c r="Q35" s="12"/>
      <c r="R35" s="12"/>
      <c r="S35" s="12"/>
      <c r="T35" s="12"/>
    </row>
    <row r="36" spans="1:20" x14ac:dyDescent="0.2">
      <c r="A36" s="256"/>
      <c r="B36" s="116"/>
      <c r="C36" s="116"/>
      <c r="D36" s="116"/>
      <c r="E36" s="12"/>
      <c r="F36" s="12"/>
      <c r="G36" s="12"/>
      <c r="H36" s="12"/>
      <c r="I36" s="12"/>
      <c r="J36" s="12"/>
      <c r="K36" s="12"/>
      <c r="L36" s="12"/>
      <c r="M36" s="12"/>
      <c r="N36" s="12"/>
      <c r="O36" s="12"/>
      <c r="P36" s="12"/>
      <c r="Q36" s="12"/>
      <c r="R36" s="12"/>
      <c r="S36" s="12"/>
      <c r="T36" s="12"/>
    </row>
    <row r="37" spans="1:20" s="30" customFormat="1" ht="17.25" customHeight="1" x14ac:dyDescent="0.2">
      <c r="A37" s="2" t="s">
        <v>22</v>
      </c>
      <c r="B37" s="692" t="s">
        <v>419</v>
      </c>
      <c r="C37" s="693"/>
      <c r="D37" s="694"/>
      <c r="E37" s="667" t="s">
        <v>23</v>
      </c>
      <c r="F37" s="698"/>
      <c r="G37" s="698"/>
      <c r="H37" s="698"/>
      <c r="I37" s="698"/>
      <c r="J37" s="668"/>
      <c r="K37" s="666" t="s">
        <v>24</v>
      </c>
      <c r="L37" s="666"/>
      <c r="M37" s="666"/>
      <c r="N37" s="666"/>
      <c r="O37" s="666"/>
      <c r="P37" s="666"/>
      <c r="Q37" s="665"/>
      <c r="R37" s="665"/>
      <c r="S37" s="665"/>
      <c r="T37" s="665"/>
    </row>
    <row r="38" spans="1:20" x14ac:dyDescent="0.2">
      <c r="A38" s="4"/>
      <c r="B38" s="695"/>
      <c r="C38" s="696"/>
      <c r="D38" s="697"/>
      <c r="E38" s="657" t="s">
        <v>436</v>
      </c>
      <c r="F38" s="658"/>
      <c r="G38" s="657" t="s">
        <v>437</v>
      </c>
      <c r="H38" s="658"/>
      <c r="I38" s="657" t="s">
        <v>438</v>
      </c>
      <c r="J38" s="658"/>
      <c r="K38" s="666" t="s">
        <v>436</v>
      </c>
      <c r="L38" s="666"/>
      <c r="M38" s="666" t="s">
        <v>437</v>
      </c>
      <c r="N38" s="666"/>
      <c r="O38" s="666" t="s">
        <v>438</v>
      </c>
      <c r="P38" s="666"/>
      <c r="Q38" s="12"/>
      <c r="R38" s="12"/>
      <c r="S38" s="12"/>
      <c r="T38" s="12"/>
    </row>
    <row r="39" spans="1:20" x14ac:dyDescent="0.2">
      <c r="A39" s="67">
        <v>1</v>
      </c>
      <c r="B39" s="657"/>
      <c r="C39" s="681"/>
      <c r="D39" s="658"/>
      <c r="E39" s="657"/>
      <c r="F39" s="658"/>
      <c r="G39" s="657"/>
      <c r="H39" s="658"/>
      <c r="I39" s="657"/>
      <c r="J39" s="658"/>
      <c r="K39" s="666"/>
      <c r="L39" s="666"/>
      <c r="M39" s="666"/>
      <c r="N39" s="666"/>
      <c r="O39" s="666"/>
      <c r="P39" s="666"/>
      <c r="Q39" s="12"/>
      <c r="R39" s="12"/>
      <c r="S39" s="12"/>
      <c r="T39" s="12"/>
    </row>
    <row r="40" spans="1:20" x14ac:dyDescent="0.2">
      <c r="A40" s="67">
        <v>2</v>
      </c>
      <c r="B40" s="657"/>
      <c r="C40" s="681"/>
      <c r="D40" s="658"/>
      <c r="E40" s="657"/>
      <c r="F40" s="658"/>
      <c r="G40" s="722" t="s">
        <v>843</v>
      </c>
      <c r="H40" s="723"/>
      <c r="I40" s="723"/>
      <c r="J40" s="723"/>
      <c r="K40" s="723"/>
      <c r="L40" s="723"/>
      <c r="M40" s="723"/>
      <c r="N40" s="724"/>
      <c r="O40" s="666"/>
      <c r="P40" s="666"/>
      <c r="Q40" s="12"/>
      <c r="R40" s="12"/>
      <c r="S40" s="12"/>
      <c r="T40" s="12"/>
    </row>
    <row r="41" spans="1:20" x14ac:dyDescent="0.2">
      <c r="A41" s="67">
        <v>3</v>
      </c>
      <c r="B41" s="657"/>
      <c r="C41" s="681"/>
      <c r="D41" s="658"/>
      <c r="E41" s="657"/>
      <c r="F41" s="658"/>
      <c r="G41" s="725"/>
      <c r="H41" s="726"/>
      <c r="I41" s="726"/>
      <c r="J41" s="726"/>
      <c r="K41" s="726"/>
      <c r="L41" s="726"/>
      <c r="M41" s="726"/>
      <c r="N41" s="727"/>
      <c r="O41" s="666"/>
      <c r="P41" s="666"/>
      <c r="Q41" s="12"/>
      <c r="R41" s="12"/>
      <c r="S41" s="12"/>
      <c r="T41" s="12"/>
    </row>
    <row r="42" spans="1:20" x14ac:dyDescent="0.2">
      <c r="A42" s="67">
        <v>4</v>
      </c>
      <c r="B42" s="667"/>
      <c r="C42" s="698"/>
      <c r="D42" s="668"/>
      <c r="E42" s="657"/>
      <c r="F42" s="658"/>
      <c r="G42" s="657"/>
      <c r="H42" s="658"/>
      <c r="I42" s="657"/>
      <c r="J42" s="658"/>
      <c r="K42" s="666"/>
      <c r="L42" s="666"/>
      <c r="M42" s="666"/>
      <c r="N42" s="666"/>
      <c r="O42" s="666"/>
      <c r="P42" s="666"/>
      <c r="Q42" s="12"/>
      <c r="R42" s="12"/>
      <c r="S42" s="12"/>
      <c r="T42" s="12"/>
    </row>
    <row r="45" spans="1:20" ht="13.9" customHeight="1" x14ac:dyDescent="0.25">
      <c r="A45" s="691" t="s">
        <v>183</v>
      </c>
      <c r="B45" s="691"/>
      <c r="C45" s="691"/>
      <c r="D45" s="691"/>
      <c r="E45" s="691"/>
      <c r="F45" s="691"/>
      <c r="G45" s="691"/>
      <c r="H45" s="691"/>
      <c r="I45" s="691"/>
    </row>
    <row r="46" spans="1:20" ht="13.9" customHeight="1" x14ac:dyDescent="0.25">
      <c r="A46" s="699" t="s">
        <v>56</v>
      </c>
      <c r="B46" s="699" t="s">
        <v>23</v>
      </c>
      <c r="C46" s="699"/>
      <c r="D46" s="699"/>
      <c r="E46" s="700" t="s">
        <v>24</v>
      </c>
      <c r="F46" s="700"/>
      <c r="G46" s="700"/>
      <c r="H46" s="701" t="s">
        <v>147</v>
      </c>
      <c r="I46"/>
    </row>
    <row r="47" spans="1:20" ht="15" x14ac:dyDescent="0.25">
      <c r="A47" s="699"/>
      <c r="B47" s="49" t="s">
        <v>174</v>
      </c>
      <c r="C47" s="70" t="s">
        <v>99</v>
      </c>
      <c r="D47" s="49" t="s">
        <v>17</v>
      </c>
      <c r="E47" s="49" t="s">
        <v>174</v>
      </c>
      <c r="F47" s="70" t="s">
        <v>99</v>
      </c>
      <c r="G47" s="49" t="s">
        <v>17</v>
      </c>
      <c r="H47" s="702"/>
      <c r="I47"/>
    </row>
    <row r="48" spans="1:20" ht="14.25" x14ac:dyDescent="0.2">
      <c r="A48" s="29" t="s">
        <v>488</v>
      </c>
      <c r="B48" s="322">
        <v>3.72</v>
      </c>
      <c r="C48" s="322">
        <v>0.41</v>
      </c>
      <c r="D48" s="323">
        <f>B48+C48</f>
        <v>4.13</v>
      </c>
      <c r="E48" s="323">
        <v>5.56</v>
      </c>
      <c r="F48" s="323">
        <v>0.62</v>
      </c>
      <c r="G48" s="323">
        <f>E48+F48</f>
        <v>6.18</v>
      </c>
      <c r="H48" s="705" t="s">
        <v>844</v>
      </c>
      <c r="I48" s="706"/>
      <c r="J48" s="706"/>
      <c r="K48" s="706"/>
      <c r="L48" s="707"/>
    </row>
    <row r="49" spans="1:20" ht="14.25" x14ac:dyDescent="0.2">
      <c r="A49" s="29" t="s">
        <v>526</v>
      </c>
      <c r="B49" s="325">
        <v>3.72</v>
      </c>
      <c r="C49" s="325">
        <v>0.41</v>
      </c>
      <c r="D49" s="326">
        <f>B49+C49</f>
        <v>4.13</v>
      </c>
      <c r="E49" s="326">
        <v>5.56</v>
      </c>
      <c r="F49" s="323">
        <v>0.62</v>
      </c>
      <c r="G49" s="323">
        <f>E49+F49</f>
        <v>6.18</v>
      </c>
      <c r="H49" s="708"/>
      <c r="I49" s="709"/>
      <c r="J49" s="709"/>
      <c r="K49" s="709"/>
      <c r="L49" s="710"/>
    </row>
    <row r="50" spans="1:20" ht="14.25" x14ac:dyDescent="0.2">
      <c r="A50" s="324" t="s">
        <v>845</v>
      </c>
      <c r="B50" s="392">
        <v>4</v>
      </c>
      <c r="C50" s="392">
        <v>0.44</v>
      </c>
      <c r="D50" s="392">
        <f>B50+C50</f>
        <v>4.4400000000000004</v>
      </c>
      <c r="E50" s="392">
        <v>5.98</v>
      </c>
      <c r="F50" s="392">
        <v>0.67</v>
      </c>
      <c r="G50" s="392">
        <f>E50+F50</f>
        <v>6.65</v>
      </c>
      <c r="H50" s="717" t="s">
        <v>873</v>
      </c>
      <c r="I50" s="718"/>
      <c r="J50" s="718"/>
      <c r="K50" s="718"/>
      <c r="L50" s="719"/>
    </row>
    <row r="51" spans="1:20" ht="15" customHeight="1" x14ac:dyDescent="0.2">
      <c r="A51" s="703" t="s">
        <v>234</v>
      </c>
      <c r="B51" s="703"/>
      <c r="C51" s="703"/>
      <c r="D51" s="703"/>
      <c r="E51" s="703"/>
      <c r="F51" s="703"/>
      <c r="G51" s="703"/>
      <c r="H51" s="703"/>
      <c r="I51" s="703"/>
      <c r="J51" s="703"/>
      <c r="K51" s="703"/>
      <c r="L51" s="703"/>
      <c r="M51" s="703"/>
      <c r="N51" s="703"/>
      <c r="O51" s="703"/>
      <c r="P51" s="703"/>
      <c r="Q51" s="703"/>
      <c r="R51" s="703"/>
      <c r="S51" s="703"/>
      <c r="T51" s="703"/>
    </row>
    <row r="52" spans="1:20" ht="15" x14ac:dyDescent="0.25">
      <c r="A52" s="114"/>
      <c r="B52" s="255"/>
      <c r="C52" s="255"/>
      <c r="D52" s="13"/>
      <c r="E52" s="13"/>
      <c r="F52" s="316"/>
      <c r="G52" s="316"/>
      <c r="H52" s="316"/>
      <c r="I52"/>
    </row>
    <row r="53" spans="1:20" ht="15" x14ac:dyDescent="0.25">
      <c r="A53" s="30"/>
      <c r="B53" s="393"/>
      <c r="C53" s="393"/>
      <c r="D53" s="393"/>
      <c r="E53" s="393"/>
      <c r="F53" s="393"/>
      <c r="G53" s="393"/>
      <c r="H53" s="394"/>
      <c r="I53"/>
    </row>
    <row r="54" spans="1:20" x14ac:dyDescent="0.2">
      <c r="B54" s="395"/>
      <c r="C54" s="395"/>
      <c r="D54" s="395"/>
      <c r="E54" s="395"/>
      <c r="F54" s="395"/>
      <c r="G54" s="395"/>
      <c r="H54" s="396"/>
    </row>
    <row r="56" spans="1:20" s="16" customFormat="1" ht="12.75" customHeight="1" x14ac:dyDescent="0.2">
      <c r="A56" s="15" t="s">
        <v>12</v>
      </c>
      <c r="B56" s="15"/>
      <c r="C56" s="15"/>
      <c r="D56" s="15"/>
      <c r="E56" s="15"/>
      <c r="F56" s="15"/>
      <c r="G56" s="15"/>
      <c r="I56" s="15"/>
      <c r="N56" s="680" t="s">
        <v>953</v>
      </c>
      <c r="O56" s="680"/>
      <c r="P56" s="680"/>
      <c r="Q56" s="312"/>
    </row>
    <row r="57" spans="1:20" s="16" customFormat="1" ht="12.75" customHeight="1" x14ac:dyDescent="0.2">
      <c r="A57" s="312"/>
      <c r="B57" s="312"/>
      <c r="C57" s="312"/>
      <c r="D57" s="312"/>
      <c r="E57" s="312"/>
      <c r="F57" s="312"/>
      <c r="G57" s="312"/>
      <c r="H57" s="312"/>
      <c r="I57" s="312"/>
      <c r="J57" s="312"/>
      <c r="K57" s="312"/>
      <c r="L57" s="312"/>
      <c r="M57" s="312"/>
      <c r="N57" s="680" t="s">
        <v>824</v>
      </c>
      <c r="O57" s="680"/>
      <c r="P57" s="680"/>
      <c r="Q57" s="311"/>
    </row>
    <row r="58" spans="1:20" s="16" customFormat="1" ht="13.15" customHeight="1" x14ac:dyDescent="0.2">
      <c r="A58" s="312"/>
      <c r="B58" s="312"/>
      <c r="C58" s="312"/>
      <c r="D58" s="312"/>
      <c r="E58" s="312"/>
      <c r="F58" s="312"/>
      <c r="G58" s="312"/>
      <c r="H58" s="312"/>
      <c r="I58" s="312"/>
      <c r="J58" s="312"/>
      <c r="K58" s="312"/>
      <c r="L58" s="312"/>
      <c r="M58" s="312"/>
      <c r="N58" s="680" t="s">
        <v>825</v>
      </c>
      <c r="O58" s="680"/>
      <c r="P58" s="680"/>
      <c r="Q58" s="680"/>
      <c r="R58" s="680"/>
      <c r="S58" s="312"/>
    </row>
    <row r="59" spans="1:20" s="320" customFormat="1" ht="13.15" customHeight="1" x14ac:dyDescent="0.2">
      <c r="A59" s="319"/>
      <c r="B59" s="319"/>
      <c r="C59" s="319"/>
      <c r="D59" s="319"/>
      <c r="E59" s="319"/>
      <c r="F59" s="319"/>
      <c r="G59" s="319"/>
      <c r="H59" s="319"/>
      <c r="I59" s="319"/>
      <c r="J59" s="319"/>
      <c r="K59" s="319"/>
      <c r="L59" s="319"/>
      <c r="M59" s="319"/>
      <c r="N59" s="662" t="s">
        <v>82</v>
      </c>
      <c r="O59" s="662"/>
      <c r="P59" s="662"/>
      <c r="Q59" s="662"/>
      <c r="R59" s="317"/>
      <c r="S59" s="319"/>
    </row>
    <row r="60" spans="1:20" s="320" customFormat="1" ht="13.15" customHeight="1" x14ac:dyDescent="0.2">
      <c r="A60" s="319"/>
      <c r="B60" s="319"/>
      <c r="C60" s="319"/>
      <c r="D60" s="319"/>
      <c r="E60" s="319"/>
      <c r="F60" s="319"/>
      <c r="G60" s="319"/>
      <c r="H60" s="319"/>
      <c r="I60" s="319"/>
      <c r="J60" s="319"/>
      <c r="K60" s="319"/>
      <c r="L60" s="319"/>
      <c r="M60" s="319"/>
      <c r="N60" s="317"/>
      <c r="O60" s="317"/>
      <c r="P60" s="317"/>
      <c r="Q60" s="317"/>
      <c r="R60" s="317"/>
      <c r="S60" s="319"/>
    </row>
  </sheetData>
  <mergeCells count="174">
    <mergeCell ref="B46:D46"/>
    <mergeCell ref="E46:G46"/>
    <mergeCell ref="H46:H47"/>
    <mergeCell ref="A46:A47"/>
    <mergeCell ref="A51:T51"/>
    <mergeCell ref="E42:F42"/>
    <mergeCell ref="N56:P56"/>
    <mergeCell ref="Q34:R34"/>
    <mergeCell ref="S34:T34"/>
    <mergeCell ref="H48:L49"/>
    <mergeCell ref="O27:P34"/>
    <mergeCell ref="H50:L50"/>
    <mergeCell ref="B35:H35"/>
    <mergeCell ref="I34:J34"/>
    <mergeCell ref="B32:D32"/>
    <mergeCell ref="I32:J32"/>
    <mergeCell ref="G40:N41"/>
    <mergeCell ref="G27:H33"/>
    <mergeCell ref="K34:L34"/>
    <mergeCell ref="E37:J37"/>
    <mergeCell ref="B39:D39"/>
    <mergeCell ref="G38:H38"/>
    <mergeCell ref="G39:H39"/>
    <mergeCell ref="E31:F31"/>
    <mergeCell ref="N57:P57"/>
    <mergeCell ref="N58:R58"/>
    <mergeCell ref="A45:I45"/>
    <mergeCell ref="M38:N38"/>
    <mergeCell ref="K42:L42"/>
    <mergeCell ref="O38:P38"/>
    <mergeCell ref="K39:L39"/>
    <mergeCell ref="M42:N42"/>
    <mergeCell ref="O42:P42"/>
    <mergeCell ref="K38:L38"/>
    <mergeCell ref="E38:F38"/>
    <mergeCell ref="E39:F39"/>
    <mergeCell ref="B37:D38"/>
    <mergeCell ref="K37:P37"/>
    <mergeCell ref="O41:P41"/>
    <mergeCell ref="O40:P40"/>
    <mergeCell ref="M39:N39"/>
    <mergeCell ref="O39:P39"/>
    <mergeCell ref="E41:F41"/>
    <mergeCell ref="E40:F40"/>
    <mergeCell ref="B41:D41"/>
    <mergeCell ref="B42:D42"/>
    <mergeCell ref="I42:J42"/>
    <mergeCell ref="G42:H42"/>
    <mergeCell ref="R2:S2"/>
    <mergeCell ref="A3:S3"/>
    <mergeCell ref="A4:S4"/>
    <mergeCell ref="A6:S6"/>
    <mergeCell ref="B10:C10"/>
    <mergeCell ref="A8:I8"/>
    <mergeCell ref="D10:E10"/>
    <mergeCell ref="F10:G10"/>
    <mergeCell ref="H2:I2"/>
    <mergeCell ref="J10:K10"/>
    <mergeCell ref="H10:I10"/>
    <mergeCell ref="B40:D40"/>
    <mergeCell ref="B31:D31"/>
    <mergeCell ref="B33:D33"/>
    <mergeCell ref="E33:F33"/>
    <mergeCell ref="K29:L29"/>
    <mergeCell ref="M29:N29"/>
    <mergeCell ref="D11:E11"/>
    <mergeCell ref="F11:G11"/>
    <mergeCell ref="H11:I11"/>
    <mergeCell ref="H14:I14"/>
    <mergeCell ref="H13:I13"/>
    <mergeCell ref="A16:G16"/>
    <mergeCell ref="C17:D17"/>
    <mergeCell ref="A17:B17"/>
    <mergeCell ref="D13:E13"/>
    <mergeCell ref="F13:G13"/>
    <mergeCell ref="F12:G12"/>
    <mergeCell ref="H12:I12"/>
    <mergeCell ref="B11:C11"/>
    <mergeCell ref="D14:E14"/>
    <mergeCell ref="F14:G14"/>
    <mergeCell ref="B29:D29"/>
    <mergeCell ref="I24:J24"/>
    <mergeCell ref="I29:J29"/>
    <mergeCell ref="B30:D30"/>
    <mergeCell ref="E30:F30"/>
    <mergeCell ref="A22:S22"/>
    <mergeCell ref="I30:J30"/>
    <mergeCell ref="S25:T25"/>
    <mergeCell ref="E28:F28"/>
    <mergeCell ref="G26:H26"/>
    <mergeCell ref="M28:N28"/>
    <mergeCell ref="I26:J26"/>
    <mergeCell ref="M26:N26"/>
    <mergeCell ref="Q27:R27"/>
    <mergeCell ref="E27:F27"/>
    <mergeCell ref="Q29:R29"/>
    <mergeCell ref="E26:F26"/>
    <mergeCell ref="E29:F29"/>
    <mergeCell ref="S24:T24"/>
    <mergeCell ref="M24:N24"/>
    <mergeCell ref="K24:L24"/>
    <mergeCell ref="K27:L27"/>
    <mergeCell ref="E24:F24"/>
    <mergeCell ref="B14:C14"/>
    <mergeCell ref="B27:D27"/>
    <mergeCell ref="B28:D28"/>
    <mergeCell ref="G25:H25"/>
    <mergeCell ref="I27:J27"/>
    <mergeCell ref="J12:K12"/>
    <mergeCell ref="A18:B18"/>
    <mergeCell ref="A19:B19"/>
    <mergeCell ref="A20:B20"/>
    <mergeCell ref="C20:D20"/>
    <mergeCell ref="A23:A24"/>
    <mergeCell ref="B13:C13"/>
    <mergeCell ref="I28:J28"/>
    <mergeCell ref="K28:L28"/>
    <mergeCell ref="E23:L23"/>
    <mergeCell ref="J14:K14"/>
    <mergeCell ref="A21:E21"/>
    <mergeCell ref="C18:D18"/>
    <mergeCell ref="G24:H24"/>
    <mergeCell ref="B25:D25"/>
    <mergeCell ref="B26:D26"/>
    <mergeCell ref="E25:F25"/>
    <mergeCell ref="C19:D19"/>
    <mergeCell ref="I25:J25"/>
    <mergeCell ref="B12:C12"/>
    <mergeCell ref="M25:N25"/>
    <mergeCell ref="O25:P25"/>
    <mergeCell ref="K26:L26"/>
    <mergeCell ref="N59:Q59"/>
    <mergeCell ref="S31:T31"/>
    <mergeCell ref="Q30:R30"/>
    <mergeCell ref="S30:T30"/>
    <mergeCell ref="M30:N30"/>
    <mergeCell ref="M31:N31"/>
    <mergeCell ref="K33:L33"/>
    <mergeCell ref="E32:F32"/>
    <mergeCell ref="K31:L31"/>
    <mergeCell ref="I33:J33"/>
    <mergeCell ref="S37:T37"/>
    <mergeCell ref="I38:J38"/>
    <mergeCell ref="I39:J39"/>
    <mergeCell ref="Q37:R37"/>
    <mergeCell ref="M23:T23"/>
    <mergeCell ref="B23:D24"/>
    <mergeCell ref="E34:F34"/>
    <mergeCell ref="G34:H34"/>
    <mergeCell ref="O24:P24"/>
    <mergeCell ref="D12:E12"/>
    <mergeCell ref="J11:K11"/>
    <mergeCell ref="I31:J31"/>
    <mergeCell ref="M27:N27"/>
    <mergeCell ref="Q24:R24"/>
    <mergeCell ref="S33:T33"/>
    <mergeCell ref="M32:N32"/>
    <mergeCell ref="Q32:R32"/>
    <mergeCell ref="S32:T32"/>
    <mergeCell ref="S29:T29"/>
    <mergeCell ref="K32:L32"/>
    <mergeCell ref="M33:N33"/>
    <mergeCell ref="Q33:R33"/>
    <mergeCell ref="S27:T27"/>
    <mergeCell ref="Q26:R26"/>
    <mergeCell ref="Q31:R31"/>
    <mergeCell ref="K25:L25"/>
    <mergeCell ref="O26:P26"/>
    <mergeCell ref="Q28:R28"/>
    <mergeCell ref="S26:T26"/>
    <mergeCell ref="S28:T28"/>
    <mergeCell ref="Q25:R25"/>
    <mergeCell ref="K30:L30"/>
    <mergeCell ref="J13:K13"/>
  </mergeCells>
  <phoneticPr fontId="0" type="noConversion"/>
  <printOptions horizontalCentered="1"/>
  <pageMargins left="0.70866141732283472" right="0.70866141732283472" top="0.23622047244094491" bottom="0" header="0.31496062992125984" footer="0.31496062992125984"/>
  <pageSetup paperSize="9" scale="68"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
  <sheetViews>
    <sheetView view="pageBreakPreview" topLeftCell="A9" zoomScaleSheetLayoutView="100" workbookViewId="0">
      <selection activeCell="H34" sqref="H34"/>
    </sheetView>
  </sheetViews>
  <sheetFormatPr defaultRowHeight="12.75" x14ac:dyDescent="0.2"/>
  <cols>
    <col min="2" max="2" width="14.42578125" customWidth="1"/>
    <col min="3" max="3" width="16.7109375" customWidth="1"/>
    <col min="4" max="4" width="9.42578125" customWidth="1"/>
    <col min="5" max="5" width="9" customWidth="1"/>
    <col min="6" max="6" width="11.5703125" customWidth="1"/>
    <col min="7" max="8" width="10.42578125" customWidth="1"/>
    <col min="9" max="10" width="10.42578125" style="279" customWidth="1"/>
    <col min="11" max="11" width="10.5703125" customWidth="1"/>
    <col min="12" max="12" width="10.42578125" customWidth="1"/>
    <col min="13" max="13" width="11.5703125" customWidth="1"/>
    <col min="14" max="14" width="13" customWidth="1"/>
  </cols>
  <sheetData>
    <row r="1" spans="1:14" ht="30" customHeight="1" x14ac:dyDescent="0.2"/>
    <row r="2" spans="1:14" ht="18" x14ac:dyDescent="0.35">
      <c r="A2" s="772" t="s">
        <v>0</v>
      </c>
      <c r="B2" s="772"/>
      <c r="C2" s="772"/>
      <c r="D2" s="772"/>
      <c r="E2" s="772"/>
      <c r="F2" s="772"/>
      <c r="G2" s="772"/>
      <c r="H2" s="772"/>
      <c r="I2" s="772"/>
      <c r="J2" s="772"/>
      <c r="K2" s="772"/>
      <c r="M2" s="937" t="s">
        <v>533</v>
      </c>
      <c r="N2" s="937"/>
    </row>
    <row r="3" spans="1:14" ht="21" x14ac:dyDescent="0.35">
      <c r="A3" s="773" t="s">
        <v>655</v>
      </c>
      <c r="B3" s="773"/>
      <c r="C3" s="773"/>
      <c r="D3" s="773"/>
      <c r="E3" s="773"/>
      <c r="F3" s="773"/>
      <c r="G3" s="773"/>
      <c r="H3" s="773"/>
      <c r="I3" s="773"/>
      <c r="J3" s="773"/>
      <c r="K3" s="773"/>
    </row>
    <row r="4" spans="1:14" ht="15" x14ac:dyDescent="0.3">
      <c r="A4" s="191"/>
      <c r="B4" s="191"/>
      <c r="C4" s="191"/>
      <c r="D4" s="191"/>
      <c r="E4" s="191"/>
      <c r="F4" s="191"/>
      <c r="G4" s="191"/>
      <c r="H4" s="191"/>
      <c r="I4" s="276"/>
      <c r="J4" s="276"/>
    </row>
    <row r="5" spans="1:14" ht="18" x14ac:dyDescent="0.35">
      <c r="A5" s="772" t="s">
        <v>532</v>
      </c>
      <c r="B5" s="772"/>
      <c r="C5" s="772"/>
      <c r="D5" s="772"/>
      <c r="E5" s="772"/>
      <c r="F5" s="772"/>
      <c r="G5" s="772"/>
      <c r="H5" s="772"/>
      <c r="I5" s="299"/>
      <c r="J5" s="299"/>
    </row>
    <row r="6" spans="1:14" ht="15" x14ac:dyDescent="0.3">
      <c r="A6" s="35" t="s">
        <v>896</v>
      </c>
      <c r="B6" s="192"/>
      <c r="C6" s="192"/>
      <c r="D6" s="192"/>
      <c r="E6" s="192"/>
      <c r="F6" s="192"/>
      <c r="G6" s="192"/>
      <c r="H6" s="191"/>
      <c r="I6" s="276"/>
      <c r="J6" s="276"/>
      <c r="L6" s="790" t="s">
        <v>922</v>
      </c>
      <c r="M6" s="790"/>
      <c r="N6" s="790"/>
    </row>
    <row r="7" spans="1:14" ht="28.5" customHeight="1" x14ac:dyDescent="0.2">
      <c r="A7" s="878" t="s">
        <v>2</v>
      </c>
      <c r="B7" s="878" t="s">
        <v>35</v>
      </c>
      <c r="C7" s="656" t="s">
        <v>411</v>
      </c>
      <c r="D7" s="698" t="s">
        <v>465</v>
      </c>
      <c r="E7" s="698"/>
      <c r="F7" s="698"/>
      <c r="G7" s="698"/>
      <c r="H7" s="668"/>
      <c r="I7" s="936" t="s">
        <v>559</v>
      </c>
      <c r="J7" s="936" t="s">
        <v>560</v>
      </c>
      <c r="K7" s="880" t="s">
        <v>512</v>
      </c>
      <c r="L7" s="880"/>
      <c r="M7" s="880"/>
      <c r="N7" s="880"/>
    </row>
    <row r="8" spans="1:14" ht="39" customHeight="1" x14ac:dyDescent="0.2">
      <c r="A8" s="879"/>
      <c r="B8" s="879"/>
      <c r="C8" s="656"/>
      <c r="D8" s="5" t="s">
        <v>464</v>
      </c>
      <c r="E8" s="5" t="s">
        <v>412</v>
      </c>
      <c r="F8" s="67" t="s">
        <v>413</v>
      </c>
      <c r="G8" s="5" t="s">
        <v>414</v>
      </c>
      <c r="H8" s="5" t="s">
        <v>45</v>
      </c>
      <c r="I8" s="936"/>
      <c r="J8" s="936"/>
      <c r="K8" s="222" t="s">
        <v>415</v>
      </c>
      <c r="L8" s="26" t="s">
        <v>513</v>
      </c>
      <c r="M8" s="5" t="s">
        <v>416</v>
      </c>
      <c r="N8" s="26" t="s">
        <v>417</v>
      </c>
    </row>
    <row r="9" spans="1:14" ht="15" x14ac:dyDescent="0.2">
      <c r="A9" s="195" t="s">
        <v>270</v>
      </c>
      <c r="B9" s="195" t="s">
        <v>271</v>
      </c>
      <c r="C9" s="195" t="s">
        <v>272</v>
      </c>
      <c r="D9" s="195" t="s">
        <v>273</v>
      </c>
      <c r="E9" s="195" t="s">
        <v>274</v>
      </c>
      <c r="F9" s="195" t="s">
        <v>275</v>
      </c>
      <c r="G9" s="195" t="s">
        <v>276</v>
      </c>
      <c r="H9" s="195" t="s">
        <v>277</v>
      </c>
      <c r="I9" s="300" t="s">
        <v>295</v>
      </c>
      <c r="J9" s="300" t="s">
        <v>296</v>
      </c>
      <c r="K9" s="195" t="s">
        <v>297</v>
      </c>
      <c r="L9" s="195" t="s">
        <v>325</v>
      </c>
      <c r="M9" s="195" t="s">
        <v>326</v>
      </c>
      <c r="N9" s="195" t="s">
        <v>327</v>
      </c>
    </row>
    <row r="10" spans="1:14" ht="15" x14ac:dyDescent="0.2">
      <c r="A10" s="8">
        <v>1</v>
      </c>
      <c r="B10" s="19" t="s">
        <v>830</v>
      </c>
      <c r="C10" s="493">
        <f>I10</f>
        <v>850</v>
      </c>
      <c r="D10" s="208" t="s">
        <v>856</v>
      </c>
      <c r="E10" s="493">
        <v>744</v>
      </c>
      <c r="F10" s="492">
        <v>78</v>
      </c>
      <c r="G10" s="492">
        <v>10</v>
      </c>
      <c r="H10" s="492">
        <v>18</v>
      </c>
      <c r="I10" s="494">
        <f>'AT-3'!G10</f>
        <v>850</v>
      </c>
      <c r="J10" s="494">
        <f>I10</f>
        <v>850</v>
      </c>
      <c r="K10" s="195"/>
      <c r="L10" s="195"/>
      <c r="M10" s="195"/>
      <c r="N10" s="195"/>
    </row>
    <row r="11" spans="1:14" ht="15" x14ac:dyDescent="0.2">
      <c r="A11" s="8">
        <v>2</v>
      </c>
      <c r="B11" s="19" t="s">
        <v>831</v>
      </c>
      <c r="C11" s="493">
        <f t="shared" ref="C11:C21" si="0">I11</f>
        <v>1662</v>
      </c>
      <c r="D11" s="208" t="s">
        <v>856</v>
      </c>
      <c r="E11" s="493">
        <v>1569</v>
      </c>
      <c r="F11" s="492">
        <v>3</v>
      </c>
      <c r="G11" s="492">
        <v>0</v>
      </c>
      <c r="H11" s="492">
        <v>90</v>
      </c>
      <c r="I11" s="494">
        <f>'AT-3'!G11</f>
        <v>1662</v>
      </c>
      <c r="J11" s="494">
        <f t="shared" ref="J11:J21" si="1">I11</f>
        <v>1662</v>
      </c>
      <c r="K11" s="195"/>
      <c r="L11" s="195"/>
      <c r="M11" s="195"/>
      <c r="N11" s="195"/>
    </row>
    <row r="12" spans="1:14" ht="15" x14ac:dyDescent="0.2">
      <c r="A12" s="8">
        <v>3</v>
      </c>
      <c r="B12" s="19" t="s">
        <v>832</v>
      </c>
      <c r="C12" s="493">
        <f t="shared" si="0"/>
        <v>756</v>
      </c>
      <c r="D12" s="208" t="s">
        <v>856</v>
      </c>
      <c r="E12" s="493">
        <v>712</v>
      </c>
      <c r="F12" s="492">
        <v>35</v>
      </c>
      <c r="G12" s="492">
        <v>7</v>
      </c>
      <c r="H12" s="492">
        <v>2</v>
      </c>
      <c r="I12" s="494">
        <f>'AT-3'!G12</f>
        <v>756</v>
      </c>
      <c r="J12" s="494">
        <f t="shared" si="1"/>
        <v>756</v>
      </c>
      <c r="K12" s="938" t="s">
        <v>927</v>
      </c>
      <c r="L12" s="939"/>
      <c r="M12" s="939"/>
      <c r="N12" s="940"/>
    </row>
    <row r="13" spans="1:14" ht="15" x14ac:dyDescent="0.2">
      <c r="A13" s="8">
        <v>4</v>
      </c>
      <c r="B13" s="19" t="s">
        <v>833</v>
      </c>
      <c r="C13" s="493">
        <f t="shared" si="0"/>
        <v>2533</v>
      </c>
      <c r="D13" s="208" t="s">
        <v>856</v>
      </c>
      <c r="E13" s="493">
        <v>2345</v>
      </c>
      <c r="F13" s="492">
        <v>155</v>
      </c>
      <c r="G13" s="492">
        <v>0</v>
      </c>
      <c r="H13" s="492">
        <v>33</v>
      </c>
      <c r="I13" s="494">
        <f>'AT-3'!G13</f>
        <v>2533</v>
      </c>
      <c r="J13" s="494">
        <f t="shared" si="1"/>
        <v>2533</v>
      </c>
      <c r="K13" s="941"/>
      <c r="L13" s="942"/>
      <c r="M13" s="942"/>
      <c r="N13" s="943"/>
    </row>
    <row r="14" spans="1:14" ht="15" x14ac:dyDescent="0.2">
      <c r="A14" s="8">
        <v>5</v>
      </c>
      <c r="B14" s="19" t="s">
        <v>834</v>
      </c>
      <c r="C14" s="493">
        <f t="shared" si="0"/>
        <v>267</v>
      </c>
      <c r="D14" s="208" t="s">
        <v>856</v>
      </c>
      <c r="E14" s="493">
        <v>258</v>
      </c>
      <c r="F14" s="492">
        <v>3</v>
      </c>
      <c r="G14" s="492">
        <v>0</v>
      </c>
      <c r="H14" s="492">
        <v>6</v>
      </c>
      <c r="I14" s="494">
        <f>'AT-3'!G14</f>
        <v>267</v>
      </c>
      <c r="J14" s="494">
        <f t="shared" si="1"/>
        <v>267</v>
      </c>
      <c r="K14" s="941"/>
      <c r="L14" s="942"/>
      <c r="M14" s="942"/>
      <c r="N14" s="943"/>
    </row>
    <row r="15" spans="1:14" ht="15" customHeight="1" x14ac:dyDescent="0.2">
      <c r="A15" s="8">
        <v>6</v>
      </c>
      <c r="B15" s="19" t="s">
        <v>835</v>
      </c>
      <c r="C15" s="493">
        <f t="shared" si="0"/>
        <v>1038</v>
      </c>
      <c r="D15" s="208" t="s">
        <v>856</v>
      </c>
      <c r="E15" s="493">
        <v>981</v>
      </c>
      <c r="F15" s="492">
        <v>11</v>
      </c>
      <c r="G15" s="492">
        <v>12</v>
      </c>
      <c r="H15" s="492">
        <v>34</v>
      </c>
      <c r="I15" s="494">
        <f>'AT-3'!G15</f>
        <v>1038</v>
      </c>
      <c r="J15" s="494">
        <f t="shared" si="1"/>
        <v>1038</v>
      </c>
      <c r="K15" s="941"/>
      <c r="L15" s="942"/>
      <c r="M15" s="942"/>
      <c r="N15" s="943"/>
    </row>
    <row r="16" spans="1:14" ht="15" x14ac:dyDescent="0.2">
      <c r="A16" s="8">
        <v>7</v>
      </c>
      <c r="B16" s="19" t="s">
        <v>836</v>
      </c>
      <c r="C16" s="493">
        <f t="shared" si="0"/>
        <v>259</v>
      </c>
      <c r="D16" s="208" t="s">
        <v>856</v>
      </c>
      <c r="E16" s="493">
        <v>195</v>
      </c>
      <c r="F16" s="492">
        <v>11</v>
      </c>
      <c r="G16" s="492">
        <v>1</v>
      </c>
      <c r="H16" s="492">
        <v>52</v>
      </c>
      <c r="I16" s="494">
        <f>'AT-3'!G16</f>
        <v>259</v>
      </c>
      <c r="J16" s="494">
        <f t="shared" si="1"/>
        <v>259</v>
      </c>
      <c r="K16" s="941"/>
      <c r="L16" s="942"/>
      <c r="M16" s="942"/>
      <c r="N16" s="943"/>
    </row>
    <row r="17" spans="1:16" ht="15" x14ac:dyDescent="0.2">
      <c r="A17" s="8">
        <v>8</v>
      </c>
      <c r="B17" s="19" t="s">
        <v>837</v>
      </c>
      <c r="C17" s="493">
        <f t="shared" si="0"/>
        <v>2458</v>
      </c>
      <c r="D17" s="208" t="s">
        <v>856</v>
      </c>
      <c r="E17" s="493">
        <v>2347</v>
      </c>
      <c r="F17" s="492">
        <v>65</v>
      </c>
      <c r="G17" s="492">
        <v>25</v>
      </c>
      <c r="H17" s="492">
        <v>21</v>
      </c>
      <c r="I17" s="494">
        <f>'AT-3'!G17</f>
        <v>2458</v>
      </c>
      <c r="J17" s="494">
        <f t="shared" si="1"/>
        <v>2458</v>
      </c>
      <c r="K17" s="941"/>
      <c r="L17" s="942"/>
      <c r="M17" s="942"/>
      <c r="N17" s="943"/>
    </row>
    <row r="18" spans="1:16" ht="15" x14ac:dyDescent="0.2">
      <c r="A18" s="8">
        <v>9</v>
      </c>
      <c r="B18" s="19" t="s">
        <v>838</v>
      </c>
      <c r="C18" s="493">
        <f t="shared" si="0"/>
        <v>2329</v>
      </c>
      <c r="D18" s="208" t="s">
        <v>856</v>
      </c>
      <c r="E18" s="493">
        <v>2103</v>
      </c>
      <c r="F18" s="323">
        <v>25</v>
      </c>
      <c r="G18" s="323">
        <v>9</v>
      </c>
      <c r="H18" s="492">
        <v>192</v>
      </c>
      <c r="I18" s="494">
        <f>'AT-3'!G18</f>
        <v>2329</v>
      </c>
      <c r="J18" s="494">
        <f t="shared" si="1"/>
        <v>2329</v>
      </c>
      <c r="K18" s="941"/>
      <c r="L18" s="942"/>
      <c r="M18" s="942"/>
      <c r="N18" s="943"/>
    </row>
    <row r="19" spans="1:16" ht="15" x14ac:dyDescent="0.2">
      <c r="A19" s="8">
        <v>10</v>
      </c>
      <c r="B19" s="19" t="s">
        <v>839</v>
      </c>
      <c r="C19" s="493">
        <f t="shared" si="0"/>
        <v>1463</v>
      </c>
      <c r="D19" s="208" t="s">
        <v>856</v>
      </c>
      <c r="E19" s="493">
        <v>1195</v>
      </c>
      <c r="F19" s="323">
        <v>85</v>
      </c>
      <c r="G19" s="323">
        <v>0</v>
      </c>
      <c r="H19" s="492">
        <v>183</v>
      </c>
      <c r="I19" s="494">
        <f>'AT-3'!G19</f>
        <v>1463</v>
      </c>
      <c r="J19" s="494">
        <f t="shared" si="1"/>
        <v>1463</v>
      </c>
      <c r="K19" s="941"/>
      <c r="L19" s="942"/>
      <c r="M19" s="942"/>
      <c r="N19" s="943"/>
    </row>
    <row r="20" spans="1:16" ht="15" x14ac:dyDescent="0.2">
      <c r="A20" s="8">
        <v>11</v>
      </c>
      <c r="B20" s="19" t="s">
        <v>840</v>
      </c>
      <c r="C20" s="493">
        <f t="shared" si="0"/>
        <v>1102</v>
      </c>
      <c r="D20" s="208" t="s">
        <v>856</v>
      </c>
      <c r="E20" s="493">
        <v>1013</v>
      </c>
      <c r="F20" s="323">
        <v>35</v>
      </c>
      <c r="G20" s="323">
        <v>7</v>
      </c>
      <c r="H20" s="492">
        <v>47</v>
      </c>
      <c r="I20" s="494">
        <f>'AT-3'!G20</f>
        <v>1102</v>
      </c>
      <c r="J20" s="494">
        <f t="shared" si="1"/>
        <v>1102</v>
      </c>
      <c r="K20" s="944"/>
      <c r="L20" s="945"/>
      <c r="M20" s="945"/>
      <c r="N20" s="946"/>
    </row>
    <row r="21" spans="1:16" ht="15" x14ac:dyDescent="0.2">
      <c r="A21" s="8">
        <v>12</v>
      </c>
      <c r="B21" s="19" t="s">
        <v>841</v>
      </c>
      <c r="C21" s="493">
        <f t="shared" si="0"/>
        <v>777</v>
      </c>
      <c r="D21" s="208" t="s">
        <v>856</v>
      </c>
      <c r="E21" s="493">
        <v>699</v>
      </c>
      <c r="F21" s="323">
        <v>53</v>
      </c>
      <c r="G21" s="323">
        <v>5</v>
      </c>
      <c r="H21" s="492">
        <v>20</v>
      </c>
      <c r="I21" s="494">
        <f>'AT-3'!G21</f>
        <v>777</v>
      </c>
      <c r="J21" s="494">
        <f t="shared" si="1"/>
        <v>777</v>
      </c>
      <c r="K21" s="9"/>
      <c r="L21" s="9"/>
      <c r="M21" s="9"/>
      <c r="N21" s="9"/>
    </row>
    <row r="22" spans="1:16" s="15" customFormat="1" x14ac:dyDescent="0.2">
      <c r="A22" s="29"/>
      <c r="B22" s="29" t="s">
        <v>17</v>
      </c>
      <c r="C22" s="343">
        <f>SUM(C10:C21)</f>
        <v>15494</v>
      </c>
      <c r="D22" s="489">
        <f t="shared" ref="D22:J22" si="2">SUM(D10:D21)</f>
        <v>0</v>
      </c>
      <c r="E22" s="343">
        <f t="shared" si="2"/>
        <v>14161</v>
      </c>
      <c r="F22" s="343">
        <f t="shared" si="2"/>
        <v>559</v>
      </c>
      <c r="G22" s="343">
        <f t="shared" si="2"/>
        <v>76</v>
      </c>
      <c r="H22" s="343">
        <f t="shared" si="2"/>
        <v>698</v>
      </c>
      <c r="I22" s="343">
        <f t="shared" si="2"/>
        <v>15494</v>
      </c>
      <c r="J22" s="343">
        <f t="shared" si="2"/>
        <v>15494</v>
      </c>
      <c r="K22" s="29"/>
      <c r="L22" s="29"/>
      <c r="M22" s="29"/>
      <c r="N22" s="29"/>
      <c r="O22"/>
      <c r="P22"/>
    </row>
    <row r="23" spans="1:16" s="15" customFormat="1" x14ac:dyDescent="0.2">
      <c r="A23" s="30"/>
      <c r="B23" s="30"/>
      <c r="C23" s="152"/>
      <c r="D23" s="12"/>
      <c r="E23" s="152"/>
      <c r="F23" s="152"/>
      <c r="G23" s="152"/>
      <c r="H23" s="152"/>
      <c r="I23" s="152"/>
      <c r="J23" s="152"/>
      <c r="K23" s="30"/>
      <c r="L23" s="30"/>
      <c r="M23" s="30"/>
      <c r="N23" s="30"/>
    </row>
    <row r="24" spans="1:16" s="15" customFormat="1" x14ac:dyDescent="0.2">
      <c r="A24" s="30"/>
      <c r="B24" s="30"/>
      <c r="C24" s="152"/>
      <c r="D24" s="12"/>
      <c r="E24" s="152"/>
      <c r="F24" s="152"/>
      <c r="G24" s="152"/>
      <c r="H24" s="152"/>
      <c r="I24" s="152"/>
      <c r="J24" s="152"/>
      <c r="K24" s="30"/>
      <c r="L24" s="30"/>
      <c r="M24" s="30"/>
      <c r="N24" s="30"/>
    </row>
    <row r="25" spans="1:16" s="15" customFormat="1" x14ac:dyDescent="0.2">
      <c r="A25" s="30"/>
      <c r="B25" s="30"/>
      <c r="C25" s="152"/>
      <c r="D25" s="12"/>
      <c r="E25" s="152"/>
      <c r="F25" s="152"/>
      <c r="G25" s="152"/>
      <c r="H25" s="152"/>
      <c r="I25" s="152"/>
      <c r="J25" s="152"/>
      <c r="K25" s="30"/>
      <c r="L25" s="30"/>
      <c r="M25" s="30"/>
      <c r="N25" s="30"/>
    </row>
    <row r="26" spans="1:16" s="15" customFormat="1" x14ac:dyDescent="0.2">
      <c r="A26" s="30"/>
      <c r="B26" s="30"/>
      <c r="C26" s="152"/>
      <c r="D26" s="12"/>
      <c r="E26" s="152"/>
      <c r="F26" s="152"/>
      <c r="G26" s="152"/>
      <c r="H26" s="152"/>
      <c r="I26" s="152"/>
      <c r="J26" s="152"/>
      <c r="K26" s="30"/>
      <c r="L26" s="30"/>
      <c r="M26" s="30"/>
      <c r="N26" s="30"/>
    </row>
    <row r="29" spans="1:16" x14ac:dyDescent="0.2">
      <c r="A29" s="198" t="s">
        <v>12</v>
      </c>
      <c r="L29" s="788" t="s">
        <v>828</v>
      </c>
      <c r="M29" s="788"/>
      <c r="N29" s="788"/>
    </row>
    <row r="30" spans="1:16" x14ac:dyDescent="0.2">
      <c r="L30" s="680" t="s">
        <v>824</v>
      </c>
      <c r="M30" s="680"/>
      <c r="N30" s="680"/>
    </row>
    <row r="31" spans="1:16" x14ac:dyDescent="0.2">
      <c r="L31" s="680" t="s">
        <v>825</v>
      </c>
      <c r="M31" s="680"/>
      <c r="N31" s="680"/>
    </row>
    <row r="32" spans="1:16" x14ac:dyDescent="0.2">
      <c r="L32" s="35" t="s">
        <v>82</v>
      </c>
      <c r="M32" s="35"/>
      <c r="N32" s="35"/>
    </row>
    <row r="34" spans="5:8" x14ac:dyDescent="0.2">
      <c r="E34" s="630">
        <f>E22/C22</f>
        <v>0.91396669678585263</v>
      </c>
      <c r="F34" s="630">
        <f>F22/C22</f>
        <v>3.6078481993029557E-2</v>
      </c>
      <c r="G34" s="630">
        <f>G22/C22</f>
        <v>4.9051245643474892E-3</v>
      </c>
      <c r="H34" s="630">
        <f>H22/C22</f>
        <v>4.5049696656770361E-2</v>
      </c>
    </row>
  </sheetData>
  <mergeCells count="16">
    <mergeCell ref="L29:N29"/>
    <mergeCell ref="L30:N30"/>
    <mergeCell ref="L31:N31"/>
    <mergeCell ref="D7:H7"/>
    <mergeCell ref="C7:C8"/>
    <mergeCell ref="K12:N20"/>
    <mergeCell ref="A2:K2"/>
    <mergeCell ref="A3:K3"/>
    <mergeCell ref="A5:H5"/>
    <mergeCell ref="A7:A8"/>
    <mergeCell ref="B7:B8"/>
    <mergeCell ref="K7:N7"/>
    <mergeCell ref="I7:I8"/>
    <mergeCell ref="J7:J8"/>
    <mergeCell ref="L6:N6"/>
    <mergeCell ref="M2:N2"/>
  </mergeCells>
  <printOptions horizontalCentered="1"/>
  <pageMargins left="0.70866141732283472" right="0.70866141732283472" top="0.23622047244094491" bottom="0" header="0.31496062992125984" footer="0.31496062992125984"/>
  <pageSetup paperSize="9" scale="84"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view="pageBreakPreview" zoomScaleSheetLayoutView="100" workbookViewId="0">
      <selection activeCell="C19" sqref="C19"/>
    </sheetView>
  </sheetViews>
  <sheetFormatPr defaultRowHeight="12.75" x14ac:dyDescent="0.2"/>
  <cols>
    <col min="1" max="1" width="8.28515625" customWidth="1"/>
    <col min="2" max="2" width="23.5703125" customWidth="1"/>
    <col min="3" max="3" width="16.7109375" customWidth="1"/>
    <col min="4" max="4" width="12.5703125" customWidth="1"/>
    <col min="5" max="5" width="13" customWidth="1"/>
    <col min="6" max="6" width="14.7109375" customWidth="1"/>
    <col min="7" max="7" width="13.5703125" customWidth="1"/>
    <col min="8" max="8" width="19.7109375" customWidth="1"/>
  </cols>
  <sheetData>
    <row r="1" spans="1:9" ht="30" customHeight="1" x14ac:dyDescent="0.2"/>
    <row r="2" spans="1:9" ht="18" x14ac:dyDescent="0.35">
      <c r="A2" s="772" t="s">
        <v>0</v>
      </c>
      <c r="B2" s="772"/>
      <c r="C2" s="772"/>
      <c r="D2" s="772"/>
      <c r="E2" s="772"/>
      <c r="F2" s="772"/>
      <c r="G2" s="772"/>
      <c r="H2" s="229" t="s">
        <v>535</v>
      </c>
    </row>
    <row r="3" spans="1:9" ht="21" x14ac:dyDescent="0.35">
      <c r="A3" s="773" t="s">
        <v>655</v>
      </c>
      <c r="B3" s="773"/>
      <c r="C3" s="773"/>
      <c r="D3" s="773"/>
      <c r="E3" s="773"/>
      <c r="F3" s="773"/>
      <c r="G3" s="773"/>
    </row>
    <row r="4" spans="1:9" ht="15" x14ac:dyDescent="0.3">
      <c r="A4" s="191"/>
      <c r="B4" s="191"/>
      <c r="C4" s="191"/>
      <c r="D4" s="191"/>
      <c r="E4" s="191"/>
      <c r="F4" s="191"/>
      <c r="G4" s="191"/>
    </row>
    <row r="5" spans="1:9" ht="18" x14ac:dyDescent="0.35">
      <c r="A5" s="772" t="s">
        <v>534</v>
      </c>
      <c r="B5" s="772"/>
      <c r="C5" s="772"/>
      <c r="D5" s="772"/>
      <c r="E5" s="772"/>
      <c r="F5" s="772"/>
      <c r="G5" s="772"/>
    </row>
    <row r="6" spans="1:9" ht="15" x14ac:dyDescent="0.3">
      <c r="A6" s="35" t="s">
        <v>896</v>
      </c>
      <c r="B6" s="192"/>
      <c r="C6" s="192"/>
      <c r="D6" s="192"/>
      <c r="E6" s="491"/>
      <c r="F6" s="864" t="s">
        <v>922</v>
      </c>
      <c r="G6" s="864"/>
      <c r="H6" s="864"/>
      <c r="I6" s="444"/>
    </row>
    <row r="7" spans="1:9" ht="21.75" customHeight="1" x14ac:dyDescent="0.2">
      <c r="A7" s="878" t="s">
        <v>2</v>
      </c>
      <c r="B7" s="878" t="s">
        <v>514</v>
      </c>
      <c r="C7" s="656" t="s">
        <v>35</v>
      </c>
      <c r="D7" s="656" t="s">
        <v>519</v>
      </c>
      <c r="E7" s="780"/>
      <c r="F7" s="656" t="s">
        <v>520</v>
      </c>
      <c r="G7" s="656"/>
      <c r="H7" s="880" t="s">
        <v>229</v>
      </c>
    </row>
    <row r="8" spans="1:9" ht="25.5" customHeight="1" x14ac:dyDescent="0.2">
      <c r="A8" s="879"/>
      <c r="B8" s="879"/>
      <c r="C8" s="656"/>
      <c r="D8" s="5" t="s">
        <v>515</v>
      </c>
      <c r="E8" s="5" t="s">
        <v>516</v>
      </c>
      <c r="F8" s="67" t="s">
        <v>517</v>
      </c>
      <c r="G8" s="5" t="s">
        <v>518</v>
      </c>
      <c r="H8" s="880"/>
    </row>
    <row r="9" spans="1:9" ht="15" x14ac:dyDescent="0.2">
      <c r="A9" s="195" t="s">
        <v>270</v>
      </c>
      <c r="B9" s="195" t="s">
        <v>271</v>
      </c>
      <c r="C9" s="195" t="s">
        <v>272</v>
      </c>
      <c r="D9" s="195" t="s">
        <v>273</v>
      </c>
      <c r="E9" s="195" t="s">
        <v>274</v>
      </c>
      <c r="F9" s="195" t="s">
        <v>275</v>
      </c>
      <c r="G9" s="195" t="s">
        <v>276</v>
      </c>
      <c r="H9" s="195">
        <v>8</v>
      </c>
    </row>
    <row r="10" spans="1:9" ht="60" x14ac:dyDescent="0.2">
      <c r="A10" s="280">
        <v>1</v>
      </c>
      <c r="B10" s="562" t="s">
        <v>872</v>
      </c>
      <c r="C10" s="562" t="s">
        <v>841</v>
      </c>
      <c r="D10" s="563">
        <v>19</v>
      </c>
      <c r="E10" s="563">
        <v>19</v>
      </c>
      <c r="F10" s="562" t="s">
        <v>926</v>
      </c>
      <c r="G10" s="562" t="s">
        <v>856</v>
      </c>
      <c r="H10" s="562" t="s">
        <v>928</v>
      </c>
    </row>
    <row r="11" spans="1:9" ht="15" x14ac:dyDescent="0.2">
      <c r="A11" s="280">
        <v>2</v>
      </c>
      <c r="B11" s="195"/>
      <c r="C11" s="195"/>
      <c r="D11" s="195"/>
      <c r="E11" s="195"/>
      <c r="F11" s="195"/>
      <c r="G11" s="195"/>
      <c r="H11" s="195"/>
    </row>
    <row r="12" spans="1:9" ht="15" x14ac:dyDescent="0.2">
      <c r="A12" s="280">
        <v>3</v>
      </c>
      <c r="B12" s="195"/>
      <c r="C12" s="195"/>
      <c r="D12" s="195"/>
      <c r="E12" s="195"/>
      <c r="F12" s="195"/>
      <c r="G12" s="195"/>
      <c r="H12" s="195"/>
    </row>
    <row r="13" spans="1:9" ht="15" x14ac:dyDescent="0.2">
      <c r="A13" s="280">
        <v>4</v>
      </c>
      <c r="B13" s="195"/>
      <c r="C13" s="195"/>
      <c r="D13" s="195"/>
      <c r="E13" s="195"/>
      <c r="F13" s="195"/>
      <c r="G13" s="195"/>
      <c r="H13" s="195"/>
    </row>
    <row r="14" spans="1:9" ht="15" x14ac:dyDescent="0.2">
      <c r="A14" s="280">
        <v>5</v>
      </c>
      <c r="B14" s="195"/>
      <c r="C14" s="195"/>
      <c r="D14" s="195"/>
      <c r="E14" s="195"/>
      <c r="F14" s="195"/>
      <c r="G14" s="195"/>
      <c r="H14" s="195"/>
    </row>
    <row r="15" spans="1:9" ht="15" x14ac:dyDescent="0.2">
      <c r="A15" s="280">
        <v>6</v>
      </c>
      <c r="B15" s="195"/>
      <c r="C15" s="195"/>
      <c r="D15" s="195"/>
      <c r="E15" s="195"/>
      <c r="F15" s="195"/>
      <c r="G15" s="195"/>
      <c r="H15" s="195"/>
    </row>
    <row r="16" spans="1:9" x14ac:dyDescent="0.2">
      <c r="A16" s="29" t="s">
        <v>17</v>
      </c>
      <c r="B16" s="9"/>
      <c r="C16" s="9"/>
      <c r="D16" s="9"/>
      <c r="E16" s="9"/>
      <c r="F16" s="9"/>
      <c r="G16" s="9"/>
      <c r="H16" s="9"/>
    </row>
    <row r="21" spans="1:8" x14ac:dyDescent="0.2">
      <c r="A21" s="198" t="s">
        <v>12</v>
      </c>
      <c r="F21" s="788" t="s">
        <v>828</v>
      </c>
      <c r="G21" s="788"/>
      <c r="H21" s="788"/>
    </row>
    <row r="22" spans="1:8" x14ac:dyDescent="0.2">
      <c r="F22" s="680" t="s">
        <v>824</v>
      </c>
      <c r="G22" s="680"/>
      <c r="H22" s="680"/>
    </row>
    <row r="23" spans="1:8" x14ac:dyDescent="0.2">
      <c r="F23" s="680" t="s">
        <v>825</v>
      </c>
      <c r="G23" s="680"/>
      <c r="H23" s="680"/>
    </row>
    <row r="24" spans="1:8" x14ac:dyDescent="0.2">
      <c r="F24" s="35" t="s">
        <v>82</v>
      </c>
      <c r="G24" s="35"/>
      <c r="H24" s="35"/>
    </row>
  </sheetData>
  <mergeCells count="13">
    <mergeCell ref="F21:H21"/>
    <mergeCell ref="F22:H22"/>
    <mergeCell ref="F23:H23"/>
    <mergeCell ref="A2:G2"/>
    <mergeCell ref="A3:G3"/>
    <mergeCell ref="A5:G5"/>
    <mergeCell ref="A7:A8"/>
    <mergeCell ref="B7:B8"/>
    <mergeCell ref="C7:C8"/>
    <mergeCell ref="F7:G7"/>
    <mergeCell ref="D7:E7"/>
    <mergeCell ref="H7:H8"/>
    <mergeCell ref="F6:H6"/>
  </mergeCells>
  <printOptions horizontalCentered="1"/>
  <pageMargins left="0.70866141732283472" right="0.70866141732283472" top="0.23622047244094491" bottom="0" header="0.31496062992125984" footer="0.31496062992125984"/>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view="pageBreakPreview" zoomScale="84" zoomScaleSheetLayoutView="84" workbookViewId="0">
      <selection activeCell="D17" sqref="D17"/>
    </sheetView>
  </sheetViews>
  <sheetFormatPr defaultRowHeight="12.75" x14ac:dyDescent="0.2"/>
  <cols>
    <col min="1" max="1" width="6.42578125" customWidth="1"/>
    <col min="2" max="2" width="15.42578125" customWidth="1"/>
    <col min="3" max="3" width="15.28515625" customWidth="1"/>
    <col min="4" max="5" width="15.42578125" customWidth="1"/>
    <col min="6" max="9" width="15.7109375" customWidth="1"/>
    <col min="10" max="10" width="15.42578125" customWidth="1"/>
    <col min="11" max="11" width="20" customWidth="1"/>
    <col min="12" max="12" width="14.28515625" customWidth="1"/>
  </cols>
  <sheetData>
    <row r="1" spans="1:14" ht="30" customHeight="1" x14ac:dyDescent="0.2"/>
    <row r="2" spans="1:14" ht="18" x14ac:dyDescent="0.35">
      <c r="A2" s="772" t="s">
        <v>0</v>
      </c>
      <c r="B2" s="772"/>
      <c r="C2" s="772"/>
      <c r="D2" s="772"/>
      <c r="E2" s="772"/>
      <c r="F2" s="772"/>
      <c r="G2" s="772"/>
      <c r="H2" s="772"/>
      <c r="I2" s="772"/>
      <c r="J2" s="772"/>
      <c r="K2" s="772"/>
      <c r="L2" s="229" t="s">
        <v>537</v>
      </c>
    </row>
    <row r="3" spans="1:14" ht="21" x14ac:dyDescent="0.35">
      <c r="A3" s="773" t="s">
        <v>655</v>
      </c>
      <c r="B3" s="773"/>
      <c r="C3" s="773"/>
      <c r="D3" s="773"/>
      <c r="E3" s="773"/>
      <c r="F3" s="773"/>
      <c r="G3" s="773"/>
      <c r="H3" s="773"/>
      <c r="I3" s="773"/>
      <c r="J3" s="773"/>
      <c r="K3" s="773"/>
    </row>
    <row r="4" spans="1:14" ht="15" x14ac:dyDescent="0.3">
      <c r="A4" s="191"/>
      <c r="B4" s="191"/>
      <c r="C4" s="191"/>
      <c r="D4" s="191"/>
      <c r="E4" s="191"/>
      <c r="F4" s="191"/>
      <c r="G4" s="191"/>
      <c r="H4" s="191"/>
      <c r="I4" s="191"/>
      <c r="J4" s="191"/>
      <c r="K4" s="191"/>
    </row>
    <row r="5" spans="1:14" ht="18" x14ac:dyDescent="0.35">
      <c r="A5" s="772" t="s">
        <v>536</v>
      </c>
      <c r="B5" s="772"/>
      <c r="C5" s="772"/>
      <c r="D5" s="772"/>
      <c r="E5" s="772"/>
      <c r="F5" s="772"/>
      <c r="G5" s="772"/>
      <c r="H5" s="772"/>
      <c r="I5" s="772"/>
      <c r="J5" s="772"/>
      <c r="K5" s="772"/>
    </row>
    <row r="6" spans="1:14" ht="15" x14ac:dyDescent="0.3">
      <c r="A6" s="35" t="s">
        <v>896</v>
      </c>
      <c r="B6" s="192"/>
      <c r="C6" s="192"/>
      <c r="D6" s="192"/>
      <c r="E6" s="192"/>
      <c r="F6" s="192"/>
      <c r="G6" s="192"/>
      <c r="H6" s="192"/>
      <c r="I6" s="192"/>
      <c r="J6" s="864" t="s">
        <v>922</v>
      </c>
      <c r="K6" s="864"/>
      <c r="L6" s="864"/>
    </row>
    <row r="7" spans="1:14" ht="21.75" customHeight="1" x14ac:dyDescent="0.2">
      <c r="A7" s="878" t="s">
        <v>2</v>
      </c>
      <c r="B7" s="878" t="s">
        <v>35</v>
      </c>
      <c r="C7" s="667" t="s">
        <v>479</v>
      </c>
      <c r="D7" s="698"/>
      <c r="E7" s="668"/>
      <c r="F7" s="667" t="s">
        <v>485</v>
      </c>
      <c r="G7" s="698"/>
      <c r="H7" s="698"/>
      <c r="I7" s="668"/>
      <c r="J7" s="656" t="s">
        <v>487</v>
      </c>
      <c r="K7" s="656"/>
      <c r="L7" s="656"/>
    </row>
    <row r="8" spans="1:14" ht="36.75" customHeight="1" x14ac:dyDescent="0.2">
      <c r="A8" s="879"/>
      <c r="B8" s="879"/>
      <c r="C8" s="222" t="s">
        <v>220</v>
      </c>
      <c r="D8" s="222" t="s">
        <v>481</v>
      </c>
      <c r="E8" s="222" t="s">
        <v>486</v>
      </c>
      <c r="F8" s="222" t="s">
        <v>220</v>
      </c>
      <c r="G8" s="222" t="s">
        <v>480</v>
      </c>
      <c r="H8" s="222" t="s">
        <v>482</v>
      </c>
      <c r="I8" s="222" t="s">
        <v>486</v>
      </c>
      <c r="J8" s="5" t="s">
        <v>483</v>
      </c>
      <c r="K8" s="5" t="s">
        <v>484</v>
      </c>
      <c r="L8" s="222" t="s">
        <v>486</v>
      </c>
    </row>
    <row r="9" spans="1:14" ht="15" x14ac:dyDescent="0.2">
      <c r="A9" s="195" t="s">
        <v>270</v>
      </c>
      <c r="B9" s="195" t="s">
        <v>271</v>
      </c>
      <c r="C9" s="195" t="s">
        <v>272</v>
      </c>
      <c r="D9" s="195" t="s">
        <v>273</v>
      </c>
      <c r="E9" s="195" t="s">
        <v>274</v>
      </c>
      <c r="F9" s="195" t="s">
        <v>275</v>
      </c>
      <c r="G9" s="195" t="s">
        <v>276</v>
      </c>
      <c r="H9" s="195" t="s">
        <v>277</v>
      </c>
      <c r="I9" s="195" t="s">
        <v>295</v>
      </c>
      <c r="J9" s="195" t="s">
        <v>296</v>
      </c>
      <c r="K9" s="195" t="s">
        <v>297</v>
      </c>
      <c r="L9" s="195" t="s">
        <v>325</v>
      </c>
    </row>
    <row r="10" spans="1:14" ht="15" customHeight="1" x14ac:dyDescent="0.2">
      <c r="A10" s="8">
        <v>1</v>
      </c>
      <c r="B10" s="19" t="s">
        <v>830</v>
      </c>
      <c r="C10" s="9"/>
      <c r="D10" s="9"/>
      <c r="E10" s="9"/>
      <c r="F10" s="9"/>
      <c r="G10" s="9"/>
      <c r="H10" s="9"/>
      <c r="I10" s="9"/>
      <c r="J10" s="9"/>
      <c r="K10" s="9"/>
      <c r="L10" s="9"/>
      <c r="N10" t="s">
        <v>11</v>
      </c>
    </row>
    <row r="11" spans="1:14" ht="15" customHeight="1" x14ac:dyDescent="0.2">
      <c r="A11" s="8">
        <v>2</v>
      </c>
      <c r="B11" s="19" t="s">
        <v>831</v>
      </c>
      <c r="C11" s="9"/>
      <c r="D11" s="9">
        <v>4</v>
      </c>
      <c r="E11" s="9"/>
      <c r="F11" s="9"/>
      <c r="G11" s="9"/>
      <c r="H11" s="9"/>
      <c r="I11" s="9"/>
      <c r="J11" s="9"/>
      <c r="K11" s="9"/>
      <c r="L11" s="9"/>
    </row>
    <row r="12" spans="1:14" ht="15" customHeight="1" x14ac:dyDescent="0.2">
      <c r="A12" s="8">
        <v>3</v>
      </c>
      <c r="B12" s="19" t="s">
        <v>832</v>
      </c>
      <c r="C12" s="9"/>
      <c r="D12" s="9"/>
      <c r="E12" s="9"/>
      <c r="F12" s="9"/>
      <c r="G12" s="9"/>
      <c r="H12" s="9"/>
      <c r="I12" s="9"/>
      <c r="J12" s="9"/>
      <c r="K12" s="9"/>
      <c r="L12" s="9"/>
    </row>
    <row r="13" spans="1:14" ht="15" customHeight="1" x14ac:dyDescent="0.2">
      <c r="A13" s="8">
        <v>4</v>
      </c>
      <c r="B13" s="19" t="s">
        <v>833</v>
      </c>
      <c r="C13" s="9"/>
      <c r="D13" s="9"/>
      <c r="E13" s="9"/>
      <c r="F13" s="9"/>
      <c r="G13" s="9"/>
      <c r="H13" s="9"/>
      <c r="I13" s="9"/>
      <c r="J13" s="9"/>
      <c r="K13" s="9"/>
      <c r="L13" s="9"/>
    </row>
    <row r="14" spans="1:14" ht="15" customHeight="1" x14ac:dyDescent="0.2">
      <c r="A14" s="8">
        <v>5</v>
      </c>
      <c r="B14" s="19" t="s">
        <v>834</v>
      </c>
      <c r="C14" s="9"/>
      <c r="D14" s="9"/>
      <c r="E14" s="9"/>
      <c r="F14" s="795" t="s">
        <v>929</v>
      </c>
      <c r="G14" s="796"/>
      <c r="H14" s="796"/>
      <c r="I14" s="797"/>
      <c r="J14" s="9"/>
      <c r="K14" s="9"/>
      <c r="L14" s="19" t="s">
        <v>410</v>
      </c>
    </row>
    <row r="15" spans="1:14" ht="15" customHeight="1" x14ac:dyDescent="0.2">
      <c r="A15" s="8">
        <v>6</v>
      </c>
      <c r="B15" s="19" t="s">
        <v>835</v>
      </c>
      <c r="C15" s="9"/>
      <c r="D15" s="9"/>
      <c r="E15" s="9"/>
      <c r="F15" s="798"/>
      <c r="G15" s="799"/>
      <c r="H15" s="799"/>
      <c r="I15" s="800"/>
      <c r="J15" s="9"/>
      <c r="K15" s="9"/>
      <c r="L15" s="9"/>
    </row>
    <row r="16" spans="1:14" ht="15" customHeight="1" x14ac:dyDescent="0.2">
      <c r="A16" s="8">
        <v>7</v>
      </c>
      <c r="B16" s="19" t="s">
        <v>836</v>
      </c>
      <c r="C16" s="9"/>
      <c r="D16" s="9"/>
      <c r="E16" s="9"/>
      <c r="F16" s="798"/>
      <c r="G16" s="799"/>
      <c r="H16" s="799"/>
      <c r="I16" s="800"/>
      <c r="J16" s="9"/>
      <c r="K16" s="9"/>
      <c r="L16" s="9"/>
    </row>
    <row r="17" spans="1:12" ht="15" customHeight="1" x14ac:dyDescent="0.2">
      <c r="A17" s="8">
        <v>8</v>
      </c>
      <c r="B17" s="19" t="s">
        <v>837</v>
      </c>
      <c r="C17" s="9"/>
      <c r="D17" s="9"/>
      <c r="E17" s="9"/>
      <c r="F17" s="801"/>
      <c r="G17" s="802"/>
      <c r="H17" s="802"/>
      <c r="I17" s="803"/>
      <c r="J17" s="9"/>
      <c r="K17" s="9"/>
      <c r="L17" s="9"/>
    </row>
    <row r="18" spans="1:12" ht="15" customHeight="1" x14ac:dyDescent="0.2">
      <c r="A18" s="8">
        <v>9</v>
      </c>
      <c r="B18" s="19" t="s">
        <v>838</v>
      </c>
      <c r="C18" s="9"/>
      <c r="D18" s="9"/>
      <c r="E18" s="9"/>
      <c r="F18" s="9"/>
      <c r="G18" s="9"/>
      <c r="H18" s="9"/>
      <c r="I18" s="9"/>
      <c r="J18" s="9"/>
      <c r="K18" s="9"/>
      <c r="L18" s="9"/>
    </row>
    <row r="19" spans="1:12" ht="15" customHeight="1" x14ac:dyDescent="0.2">
      <c r="A19" s="8">
        <v>10</v>
      </c>
      <c r="B19" s="19" t="s">
        <v>839</v>
      </c>
      <c r="C19" s="9"/>
      <c r="D19" s="9"/>
      <c r="E19" s="9"/>
      <c r="F19" s="9"/>
      <c r="G19" s="9"/>
      <c r="H19" s="9"/>
      <c r="I19" s="9"/>
      <c r="J19" s="9"/>
      <c r="K19" s="9"/>
      <c r="L19" s="9"/>
    </row>
    <row r="20" spans="1:12" ht="15" customHeight="1" x14ac:dyDescent="0.2">
      <c r="A20" s="8">
        <v>11</v>
      </c>
      <c r="B20" s="19" t="s">
        <v>840</v>
      </c>
      <c r="C20" s="9"/>
      <c r="D20" s="9"/>
      <c r="E20" s="9"/>
      <c r="F20" s="9"/>
      <c r="G20" s="9"/>
      <c r="H20" s="9"/>
      <c r="I20" s="9"/>
      <c r="J20" s="9"/>
      <c r="K20" s="9"/>
      <c r="L20" s="9"/>
    </row>
    <row r="21" spans="1:12" ht="15" customHeight="1" x14ac:dyDescent="0.2">
      <c r="A21" s="8">
        <v>12</v>
      </c>
      <c r="B21" s="19" t="s">
        <v>841</v>
      </c>
      <c r="C21" s="9"/>
      <c r="D21" s="9"/>
      <c r="E21" s="9"/>
      <c r="F21" s="9"/>
      <c r="G21" s="9"/>
      <c r="H21" s="9"/>
      <c r="I21" s="9"/>
      <c r="J21" s="9"/>
      <c r="K21" s="9"/>
      <c r="L21" s="9"/>
    </row>
    <row r="22" spans="1:12" ht="15" customHeight="1" x14ac:dyDescent="0.2">
      <c r="A22" s="29"/>
      <c r="B22" s="29" t="s">
        <v>17</v>
      </c>
      <c r="C22" s="9"/>
      <c r="D22" s="9"/>
      <c r="E22" s="9"/>
      <c r="F22" s="9"/>
      <c r="G22" s="9"/>
      <c r="H22" s="9"/>
      <c r="I22" s="9"/>
      <c r="J22" s="9"/>
      <c r="K22" s="9"/>
      <c r="L22" s="9"/>
    </row>
    <row r="23" spans="1:12" x14ac:dyDescent="0.2">
      <c r="A23" s="9"/>
      <c r="B23" s="9"/>
      <c r="C23" s="9"/>
      <c r="D23" s="9"/>
      <c r="E23" s="9"/>
      <c r="F23" s="9"/>
      <c r="G23" s="9"/>
      <c r="H23" s="9"/>
      <c r="I23" s="9"/>
      <c r="J23" s="9"/>
      <c r="K23" s="9"/>
      <c r="L23" s="9"/>
    </row>
    <row r="29" spans="1:12" x14ac:dyDescent="0.2">
      <c r="F29" s="198"/>
    </row>
    <row r="31" spans="1:12" x14ac:dyDescent="0.2">
      <c r="J31" s="788" t="s">
        <v>828</v>
      </c>
      <c r="K31" s="788"/>
      <c r="L31" s="788"/>
    </row>
    <row r="32" spans="1:12" x14ac:dyDescent="0.2">
      <c r="A32" s="198" t="s">
        <v>12</v>
      </c>
      <c r="J32" s="680" t="s">
        <v>824</v>
      </c>
      <c r="K32" s="680"/>
      <c r="L32" s="680"/>
    </row>
    <row r="33" spans="10:12" x14ac:dyDescent="0.2">
      <c r="J33" s="680" t="s">
        <v>825</v>
      </c>
      <c r="K33" s="680"/>
      <c r="L33" s="680"/>
    </row>
    <row r="34" spans="10:12" x14ac:dyDescent="0.2">
      <c r="J34" s="35" t="s">
        <v>82</v>
      </c>
      <c r="K34" s="35"/>
      <c r="L34" s="35"/>
    </row>
  </sheetData>
  <mergeCells count="13">
    <mergeCell ref="J31:L31"/>
    <mergeCell ref="J32:L32"/>
    <mergeCell ref="J33:L33"/>
    <mergeCell ref="A2:K2"/>
    <mergeCell ref="C7:E7"/>
    <mergeCell ref="F7:I7"/>
    <mergeCell ref="J7:L7"/>
    <mergeCell ref="A7:A8"/>
    <mergeCell ref="B7:B8"/>
    <mergeCell ref="A3:K3"/>
    <mergeCell ref="A5:K5"/>
    <mergeCell ref="J6:L6"/>
    <mergeCell ref="F14:I17"/>
  </mergeCells>
  <printOptions horizontalCentered="1"/>
  <pageMargins left="0.70866141732283472" right="0.70866141732283472" top="0.23622047244094491" bottom="0" header="0.31496062992125984" footer="0.31496062992125984"/>
  <pageSetup paperSize="9" scale="74"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view="pageBreakPreview" zoomScaleSheetLayoutView="100" workbookViewId="0">
      <selection activeCell="N6" sqref="N6"/>
    </sheetView>
  </sheetViews>
  <sheetFormatPr defaultRowHeight="12.75" x14ac:dyDescent="0.2"/>
  <cols>
    <col min="1" max="1" width="7.7109375" customWidth="1"/>
    <col min="2" max="2" width="14" customWidth="1"/>
    <col min="3" max="4" width="12.7109375" customWidth="1"/>
    <col min="5" max="5" width="12.85546875" customWidth="1"/>
    <col min="6" max="6" width="13.28515625" customWidth="1"/>
    <col min="7" max="7" width="13.7109375" customWidth="1"/>
    <col min="8" max="8" width="12.42578125" customWidth="1"/>
    <col min="9" max="9" width="15.5703125" customWidth="1"/>
    <col min="10" max="10" width="12.42578125" customWidth="1"/>
    <col min="11" max="11" width="14.28515625" customWidth="1"/>
  </cols>
  <sheetData>
    <row r="1" spans="1:11" ht="30" customHeight="1" x14ac:dyDescent="0.2"/>
    <row r="2" spans="1:11" ht="18" x14ac:dyDescent="0.35">
      <c r="A2" s="772" t="s">
        <v>0</v>
      </c>
      <c r="B2" s="772"/>
      <c r="C2" s="772"/>
      <c r="D2" s="772"/>
      <c r="E2" s="772"/>
      <c r="F2" s="772"/>
      <c r="G2" s="772"/>
      <c r="H2" s="772"/>
      <c r="I2" s="289"/>
      <c r="J2" s="937" t="s">
        <v>539</v>
      </c>
      <c r="K2" s="937"/>
    </row>
    <row r="3" spans="1:11" ht="21" x14ac:dyDescent="0.35">
      <c r="A3" s="773" t="s">
        <v>655</v>
      </c>
      <c r="B3" s="773"/>
      <c r="C3" s="773"/>
      <c r="D3" s="773"/>
      <c r="E3" s="773"/>
      <c r="F3" s="773"/>
      <c r="G3" s="773"/>
      <c r="H3" s="773"/>
      <c r="I3" s="290"/>
      <c r="J3" s="290"/>
    </row>
    <row r="4" spans="1:11" ht="15" x14ac:dyDescent="0.3">
      <c r="A4" s="191"/>
      <c r="B4" s="191"/>
      <c r="C4" s="191"/>
      <c r="D4" s="191"/>
      <c r="E4" s="191"/>
      <c r="F4" s="191"/>
      <c r="G4" s="191"/>
      <c r="H4" s="191"/>
      <c r="I4" s="191"/>
      <c r="J4" s="191"/>
    </row>
    <row r="5" spans="1:11" ht="18" x14ac:dyDescent="0.35">
      <c r="A5" s="772" t="s">
        <v>538</v>
      </c>
      <c r="B5" s="772"/>
      <c r="C5" s="772"/>
      <c r="D5" s="772"/>
      <c r="E5" s="772"/>
      <c r="F5" s="772"/>
      <c r="G5" s="772"/>
      <c r="H5" s="772"/>
      <c r="I5" s="289"/>
      <c r="J5" s="289"/>
    </row>
    <row r="6" spans="1:11" ht="15" x14ac:dyDescent="0.3">
      <c r="A6" s="35" t="s">
        <v>896</v>
      </c>
      <c r="B6" s="192"/>
      <c r="C6" s="192"/>
      <c r="D6" s="192"/>
      <c r="E6" s="192"/>
      <c r="F6" s="192"/>
      <c r="G6" s="192"/>
      <c r="H6" s="192"/>
      <c r="I6" s="864" t="s">
        <v>922</v>
      </c>
      <c r="J6" s="864"/>
      <c r="K6" s="864"/>
    </row>
    <row r="7" spans="1:11" ht="21.75" customHeight="1" x14ac:dyDescent="0.2">
      <c r="A7" s="878" t="s">
        <v>2</v>
      </c>
      <c r="B7" s="878" t="s">
        <v>35</v>
      </c>
      <c r="C7" s="667" t="s">
        <v>497</v>
      </c>
      <c r="D7" s="698"/>
      <c r="E7" s="668"/>
      <c r="F7" s="667" t="s">
        <v>500</v>
      </c>
      <c r="G7" s="698"/>
      <c r="H7" s="668"/>
      <c r="I7" s="779" t="s">
        <v>718</v>
      </c>
      <c r="J7" s="779" t="s">
        <v>717</v>
      </c>
      <c r="K7" s="779" t="s">
        <v>76</v>
      </c>
    </row>
    <row r="8" spans="1:11" ht="45" customHeight="1" x14ac:dyDescent="0.2">
      <c r="A8" s="879"/>
      <c r="B8" s="879"/>
      <c r="C8" s="5" t="s">
        <v>496</v>
      </c>
      <c r="D8" s="5" t="s">
        <v>498</v>
      </c>
      <c r="E8" s="5" t="s">
        <v>499</v>
      </c>
      <c r="F8" s="5" t="s">
        <v>496</v>
      </c>
      <c r="G8" s="5" t="s">
        <v>498</v>
      </c>
      <c r="H8" s="5" t="s">
        <v>499</v>
      </c>
      <c r="I8" s="780"/>
      <c r="J8" s="780"/>
      <c r="K8" s="780"/>
    </row>
    <row r="9" spans="1:11" ht="15" x14ac:dyDescent="0.2">
      <c r="A9" s="281">
        <v>1</v>
      </c>
      <c r="B9" s="281">
        <v>2</v>
      </c>
      <c r="C9" s="281">
        <v>3</v>
      </c>
      <c r="D9" s="281">
        <v>4</v>
      </c>
      <c r="E9" s="281">
        <v>5</v>
      </c>
      <c r="F9" s="281">
        <v>6</v>
      </c>
      <c r="G9" s="281">
        <v>7</v>
      </c>
      <c r="H9" s="281">
        <v>8</v>
      </c>
      <c r="I9" s="281">
        <v>9</v>
      </c>
      <c r="J9" s="281">
        <v>10</v>
      </c>
      <c r="K9" s="281">
        <v>11</v>
      </c>
    </row>
    <row r="10" spans="1:11" ht="15" x14ac:dyDescent="0.2">
      <c r="A10" s="8">
        <v>1</v>
      </c>
      <c r="B10" s="19" t="s">
        <v>830</v>
      </c>
      <c r="C10" s="5"/>
      <c r="D10" s="5"/>
      <c r="E10" s="5"/>
      <c r="F10" s="5"/>
      <c r="G10" s="5"/>
      <c r="H10" s="5"/>
      <c r="I10" s="288"/>
      <c r="J10" s="288"/>
      <c r="K10" s="195"/>
    </row>
    <row r="11" spans="1:11" ht="15" x14ac:dyDescent="0.2">
      <c r="A11" s="8">
        <v>2</v>
      </c>
      <c r="B11" s="19" t="s">
        <v>831</v>
      </c>
      <c r="C11" s="5"/>
      <c r="D11" s="5"/>
      <c r="E11" s="5"/>
      <c r="F11" s="5"/>
      <c r="G11" s="5"/>
      <c r="H11" s="5"/>
      <c r="I11" s="288"/>
      <c r="J11" s="288"/>
      <c r="K11" s="195"/>
    </row>
    <row r="12" spans="1:11" ht="15" x14ac:dyDescent="0.2">
      <c r="A12" s="8">
        <v>3</v>
      </c>
      <c r="B12" s="19" t="s">
        <v>832</v>
      </c>
      <c r="C12" s="5"/>
      <c r="D12" s="5"/>
      <c r="E12" s="5"/>
      <c r="F12" s="5"/>
      <c r="G12" s="5"/>
      <c r="H12" s="5"/>
      <c r="I12" s="288"/>
      <c r="J12" s="288"/>
      <c r="K12" s="195"/>
    </row>
    <row r="13" spans="1:11" ht="15" x14ac:dyDescent="0.2">
      <c r="A13" s="8">
        <v>4</v>
      </c>
      <c r="B13" s="19" t="s">
        <v>833</v>
      </c>
      <c r="C13" s="5"/>
      <c r="D13" s="5"/>
      <c r="E13" s="5"/>
      <c r="F13" s="5"/>
      <c r="G13" s="5"/>
      <c r="H13" s="5"/>
      <c r="I13" s="288"/>
      <c r="J13" s="288"/>
      <c r="K13" s="195"/>
    </row>
    <row r="14" spans="1:11" ht="15" x14ac:dyDescent="0.2">
      <c r="A14" s="8">
        <v>5</v>
      </c>
      <c r="B14" s="19" t="s">
        <v>834</v>
      </c>
      <c r="C14" s="5"/>
      <c r="D14" s="5"/>
      <c r="E14" s="947" t="s">
        <v>855</v>
      </c>
      <c r="F14" s="948"/>
      <c r="G14" s="948"/>
      <c r="H14" s="949"/>
      <c r="I14" s="288"/>
      <c r="J14" s="288"/>
      <c r="K14" s="195"/>
    </row>
    <row r="15" spans="1:11" ht="15" x14ac:dyDescent="0.2">
      <c r="A15" s="8">
        <v>6</v>
      </c>
      <c r="B15" s="19" t="s">
        <v>835</v>
      </c>
      <c r="C15" s="5"/>
      <c r="D15" s="5"/>
      <c r="E15" s="950"/>
      <c r="F15" s="951"/>
      <c r="G15" s="951"/>
      <c r="H15" s="952"/>
      <c r="I15" s="288"/>
      <c r="J15" s="288"/>
      <c r="K15" s="195"/>
    </row>
    <row r="16" spans="1:11" ht="15" x14ac:dyDescent="0.2">
      <c r="A16" s="8">
        <v>7</v>
      </c>
      <c r="B16" s="19" t="s">
        <v>836</v>
      </c>
      <c r="C16" s="5"/>
      <c r="D16" s="5"/>
      <c r="E16" s="953"/>
      <c r="F16" s="954"/>
      <c r="G16" s="954"/>
      <c r="H16" s="955"/>
      <c r="I16" s="288"/>
      <c r="J16" s="288"/>
      <c r="K16" s="195"/>
    </row>
    <row r="17" spans="1:13" ht="15" x14ac:dyDescent="0.2">
      <c r="A17" s="8">
        <v>8</v>
      </c>
      <c r="B17" s="19" t="s">
        <v>837</v>
      </c>
      <c r="C17" s="5"/>
      <c r="D17" s="5"/>
      <c r="E17" s="5"/>
      <c r="F17" s="5"/>
      <c r="G17" s="5"/>
      <c r="H17" s="5"/>
      <c r="I17" s="288"/>
      <c r="J17" s="288"/>
      <c r="K17" s="195"/>
    </row>
    <row r="18" spans="1:13" x14ac:dyDescent="0.2">
      <c r="A18" s="8">
        <v>9</v>
      </c>
      <c r="B18" s="19" t="s">
        <v>838</v>
      </c>
      <c r="C18" s="9"/>
      <c r="D18" s="9"/>
      <c r="E18" s="9"/>
      <c r="F18" s="9"/>
      <c r="G18" s="9"/>
      <c r="H18" s="9"/>
      <c r="I18" s="9"/>
      <c r="J18" s="9"/>
      <c r="K18" s="9"/>
      <c r="M18" t="s">
        <v>11</v>
      </c>
    </row>
    <row r="19" spans="1:13" x14ac:dyDescent="0.2">
      <c r="A19" s="8">
        <v>10</v>
      </c>
      <c r="B19" s="19" t="s">
        <v>839</v>
      </c>
      <c r="C19" s="9"/>
      <c r="D19" s="9"/>
      <c r="E19" s="9"/>
      <c r="F19" s="9"/>
      <c r="G19" s="9"/>
      <c r="H19" s="9"/>
      <c r="I19" s="9"/>
      <c r="J19" s="9"/>
      <c r="K19" s="9"/>
    </row>
    <row r="20" spans="1:13" x14ac:dyDescent="0.2">
      <c r="A20" s="8">
        <v>11</v>
      </c>
      <c r="B20" s="19" t="s">
        <v>840</v>
      </c>
      <c r="C20" s="9"/>
      <c r="D20" s="9"/>
      <c r="E20" s="9"/>
      <c r="F20" s="9"/>
      <c r="G20" s="9"/>
      <c r="H20" s="9"/>
      <c r="I20" s="9"/>
      <c r="J20" s="9"/>
      <c r="K20" s="9"/>
    </row>
    <row r="21" spans="1:13" x14ac:dyDescent="0.2">
      <c r="A21" s="8">
        <v>12</v>
      </c>
      <c r="B21" s="19" t="s">
        <v>841</v>
      </c>
      <c r="C21" s="9"/>
      <c r="D21" s="9"/>
      <c r="E21" s="9"/>
      <c r="F21" s="9"/>
      <c r="G21" s="9"/>
      <c r="H21" s="9"/>
      <c r="I21" s="9"/>
      <c r="J21" s="9"/>
      <c r="K21" s="9"/>
    </row>
    <row r="22" spans="1:13" x14ac:dyDescent="0.2">
      <c r="A22" s="29"/>
      <c r="B22" s="29" t="s">
        <v>17</v>
      </c>
      <c r="C22" s="9"/>
      <c r="D22" s="9"/>
      <c r="E22" s="9"/>
      <c r="F22" s="9"/>
      <c r="G22" s="9"/>
      <c r="H22" s="9"/>
      <c r="I22" s="9"/>
      <c r="J22" s="9"/>
      <c r="K22" s="19" t="s">
        <v>410</v>
      </c>
    </row>
    <row r="27" spans="1:13" x14ac:dyDescent="0.2">
      <c r="I27" s="788" t="s">
        <v>828</v>
      </c>
      <c r="J27" s="788"/>
      <c r="K27" s="788"/>
    </row>
    <row r="28" spans="1:13" x14ac:dyDescent="0.2">
      <c r="A28" s="198" t="s">
        <v>12</v>
      </c>
      <c r="I28" s="680" t="s">
        <v>824</v>
      </c>
      <c r="J28" s="680"/>
      <c r="K28" s="680"/>
    </row>
    <row r="29" spans="1:13" x14ac:dyDescent="0.2">
      <c r="I29" s="680" t="s">
        <v>825</v>
      </c>
      <c r="J29" s="680"/>
      <c r="K29" s="680"/>
    </row>
    <row r="30" spans="1:13" x14ac:dyDescent="0.2">
      <c r="I30" s="35" t="s">
        <v>82</v>
      </c>
      <c r="J30" s="35"/>
      <c r="K30" s="35"/>
    </row>
  </sheetData>
  <mergeCells count="16">
    <mergeCell ref="I27:K27"/>
    <mergeCell ref="I28:K28"/>
    <mergeCell ref="I29:K29"/>
    <mergeCell ref="A2:H2"/>
    <mergeCell ref="A3:H3"/>
    <mergeCell ref="A5:H5"/>
    <mergeCell ref="K7:K8"/>
    <mergeCell ref="I7:I8"/>
    <mergeCell ref="J7:J8"/>
    <mergeCell ref="A7:A8"/>
    <mergeCell ref="B7:B8"/>
    <mergeCell ref="C7:E7"/>
    <mergeCell ref="F7:H7"/>
    <mergeCell ref="E14:H16"/>
    <mergeCell ref="I6:K6"/>
    <mergeCell ref="J2:K2"/>
  </mergeCells>
  <printOptions horizontalCentered="1"/>
  <pageMargins left="0.70866141732283472" right="0.70866141732283472" top="0.23622047244094491" bottom="0" header="0.31496062992125984" footer="0.31496062992125984"/>
  <pageSetup paperSize="9" scale="94"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view="pageBreakPreview" topLeftCell="A8" zoomScaleNormal="85" zoomScaleSheetLayoutView="100" workbookViewId="0">
      <selection activeCell="A28" sqref="A28"/>
    </sheetView>
  </sheetViews>
  <sheetFormatPr defaultRowHeight="12.75" x14ac:dyDescent="0.2"/>
  <cols>
    <col min="1" max="1" width="7.42578125" customWidth="1"/>
    <col min="2" max="2" width="14" customWidth="1"/>
    <col min="3" max="4" width="12.7109375" customWidth="1"/>
    <col min="5" max="5" width="14.42578125" customWidth="1"/>
    <col min="6" max="6" width="17" customWidth="1"/>
    <col min="7" max="7" width="14.140625" customWidth="1"/>
    <col min="8" max="8" width="17" customWidth="1"/>
    <col min="9" max="9" width="13" customWidth="1"/>
    <col min="10" max="10" width="17" customWidth="1"/>
    <col min="11" max="11" width="11.28515625" customWidth="1"/>
    <col min="12" max="12" width="19.28515625" customWidth="1"/>
  </cols>
  <sheetData>
    <row r="1" spans="1:13" ht="30" customHeight="1" x14ac:dyDescent="0.2"/>
    <row r="2" spans="1:13" ht="15" x14ac:dyDescent="0.2">
      <c r="A2" s="84"/>
      <c r="B2" s="84"/>
      <c r="C2" s="84"/>
      <c r="D2" s="84"/>
      <c r="E2" s="84"/>
      <c r="F2" s="84"/>
      <c r="G2" s="84"/>
      <c r="H2" s="84"/>
      <c r="K2" s="776" t="s">
        <v>85</v>
      </c>
      <c r="L2" s="776"/>
    </row>
    <row r="3" spans="1:13" ht="15.75" x14ac:dyDescent="0.25">
      <c r="A3" s="958" t="s">
        <v>0</v>
      </c>
      <c r="B3" s="958"/>
      <c r="C3" s="958"/>
      <c r="D3" s="958"/>
      <c r="E3" s="958"/>
      <c r="F3" s="958"/>
      <c r="G3" s="958"/>
      <c r="H3" s="958"/>
      <c r="I3" s="84"/>
      <c r="J3" s="84"/>
      <c r="K3" s="84"/>
      <c r="L3" s="84"/>
    </row>
    <row r="4" spans="1:13" ht="20.25" x14ac:dyDescent="0.3">
      <c r="A4" s="749" t="s">
        <v>655</v>
      </c>
      <c r="B4" s="749"/>
      <c r="C4" s="749"/>
      <c r="D4" s="749"/>
      <c r="E4" s="749"/>
      <c r="F4" s="749"/>
      <c r="G4" s="749"/>
      <c r="H4" s="749"/>
      <c r="I4" s="84"/>
      <c r="J4" s="84"/>
      <c r="K4" s="84"/>
      <c r="L4" s="84"/>
    </row>
    <row r="5" spans="1:13" x14ac:dyDescent="0.2">
      <c r="A5" s="84"/>
      <c r="B5" s="84"/>
      <c r="C5" s="84"/>
      <c r="D5" s="84"/>
      <c r="E5" s="84"/>
      <c r="F5" s="84"/>
      <c r="G5" s="84"/>
      <c r="H5" s="84"/>
      <c r="I5" s="84"/>
      <c r="J5" s="84"/>
      <c r="K5" s="84"/>
      <c r="L5" s="84"/>
    </row>
    <row r="6" spans="1:13" ht="15.75" x14ac:dyDescent="0.25">
      <c r="A6" s="750" t="s">
        <v>694</v>
      </c>
      <c r="B6" s="750"/>
      <c r="C6" s="750"/>
      <c r="D6" s="750"/>
      <c r="E6" s="750"/>
      <c r="F6" s="750"/>
      <c r="G6" s="750"/>
      <c r="H6" s="750"/>
      <c r="I6" s="750"/>
      <c r="J6" s="750"/>
      <c r="K6" s="750"/>
      <c r="L6" s="750"/>
    </row>
    <row r="7" spans="1:13" x14ac:dyDescent="0.2">
      <c r="A7" s="84"/>
      <c r="B7" s="84"/>
      <c r="C7" s="84"/>
      <c r="D7" s="84"/>
      <c r="E7" s="84"/>
      <c r="F7" s="84"/>
      <c r="G7" s="84"/>
      <c r="H7" s="84"/>
      <c r="I7" s="84"/>
      <c r="J7" s="84"/>
      <c r="K7" s="84"/>
      <c r="L7" s="84"/>
    </row>
    <row r="8" spans="1:13" ht="21.75" customHeight="1" x14ac:dyDescent="0.25">
      <c r="A8" s="104" t="s">
        <v>896</v>
      </c>
      <c r="B8" s="104"/>
      <c r="C8" s="450"/>
      <c r="D8" s="84"/>
      <c r="E8" s="84"/>
      <c r="F8" s="84"/>
      <c r="G8" s="84"/>
      <c r="H8" s="282"/>
      <c r="I8" s="84"/>
      <c r="J8" s="84"/>
      <c r="K8" s="84"/>
      <c r="L8" s="84"/>
    </row>
    <row r="9" spans="1:13" ht="18" x14ac:dyDescent="0.25">
      <c r="A9" s="87"/>
      <c r="B9" s="87"/>
      <c r="C9" s="84"/>
      <c r="D9" s="84"/>
      <c r="E9" s="84"/>
      <c r="F9" s="84"/>
      <c r="G9" s="84"/>
      <c r="H9" s="84"/>
      <c r="I9" s="893" t="s">
        <v>922</v>
      </c>
      <c r="J9" s="893"/>
      <c r="K9" s="893"/>
      <c r="L9" s="893"/>
      <c r="M9" s="110"/>
    </row>
    <row r="10" spans="1:13" ht="27.75" customHeight="1" x14ac:dyDescent="0.2">
      <c r="A10" s="959" t="s">
        <v>222</v>
      </c>
      <c r="B10" s="959" t="s">
        <v>221</v>
      </c>
      <c r="C10" s="656" t="s">
        <v>505</v>
      </c>
      <c r="D10" s="656" t="s">
        <v>506</v>
      </c>
      <c r="E10" s="956" t="s">
        <v>507</v>
      </c>
      <c r="F10" s="956"/>
      <c r="G10" s="956" t="s">
        <v>461</v>
      </c>
      <c r="H10" s="956"/>
      <c r="I10" s="956" t="s">
        <v>231</v>
      </c>
      <c r="J10" s="956"/>
      <c r="K10" s="957" t="s">
        <v>233</v>
      </c>
      <c r="L10" s="957"/>
    </row>
    <row r="11" spans="1:13" ht="25.5" x14ac:dyDescent="0.2">
      <c r="A11" s="960"/>
      <c r="B11" s="960"/>
      <c r="C11" s="656"/>
      <c r="D11" s="656"/>
      <c r="E11" s="639" t="s">
        <v>220</v>
      </c>
      <c r="F11" s="639" t="s">
        <v>201</v>
      </c>
      <c r="G11" s="639" t="s">
        <v>220</v>
      </c>
      <c r="H11" s="639" t="s">
        <v>201</v>
      </c>
      <c r="I11" s="639" t="s">
        <v>220</v>
      </c>
      <c r="J11" s="639" t="s">
        <v>201</v>
      </c>
      <c r="K11" s="639" t="s">
        <v>220</v>
      </c>
      <c r="L11" s="639" t="s">
        <v>201</v>
      </c>
    </row>
    <row r="12" spans="1:13" s="15" customFormat="1" ht="15" customHeight="1" x14ac:dyDescent="0.2">
      <c r="A12" s="642">
        <v>1</v>
      </c>
      <c r="B12" s="642">
        <v>2</v>
      </c>
      <c r="C12" s="642">
        <v>3</v>
      </c>
      <c r="D12" s="642">
        <v>4</v>
      </c>
      <c r="E12" s="642">
        <v>5</v>
      </c>
      <c r="F12" s="642">
        <v>6</v>
      </c>
      <c r="G12" s="642">
        <v>7</v>
      </c>
      <c r="H12" s="642">
        <v>8</v>
      </c>
      <c r="I12" s="642">
        <v>9</v>
      </c>
      <c r="J12" s="642">
        <v>10</v>
      </c>
      <c r="K12" s="642">
        <v>11</v>
      </c>
      <c r="L12" s="642">
        <v>12</v>
      </c>
    </row>
    <row r="13" spans="1:13" ht="15" customHeight="1" x14ac:dyDescent="0.2">
      <c r="A13" s="434">
        <v>1</v>
      </c>
      <c r="B13" s="19" t="s">
        <v>830</v>
      </c>
      <c r="C13" s="91">
        <v>719</v>
      </c>
      <c r="D13" s="91">
        <v>33921</v>
      </c>
      <c r="E13" s="91">
        <v>701</v>
      </c>
      <c r="F13" s="91">
        <v>26345</v>
      </c>
      <c r="G13" s="91">
        <v>221</v>
      </c>
      <c r="H13" s="91">
        <v>29918</v>
      </c>
      <c r="I13" s="91">
        <v>684</v>
      </c>
      <c r="J13" s="91">
        <v>48726</v>
      </c>
      <c r="K13" s="91">
        <v>364</v>
      </c>
      <c r="L13" s="91">
        <v>17</v>
      </c>
    </row>
    <row r="14" spans="1:13" ht="15" customHeight="1" x14ac:dyDescent="0.2">
      <c r="A14" s="434">
        <v>2</v>
      </c>
      <c r="B14" s="19" t="s">
        <v>831</v>
      </c>
      <c r="C14" s="91">
        <v>1384</v>
      </c>
      <c r="D14" s="91">
        <v>36580</v>
      </c>
      <c r="E14" s="91">
        <v>1384</v>
      </c>
      <c r="F14" s="91">
        <v>36580</v>
      </c>
      <c r="G14" s="91">
        <v>375</v>
      </c>
      <c r="H14" s="91">
        <v>8543</v>
      </c>
      <c r="I14" s="91">
        <v>1541</v>
      </c>
      <c r="J14" s="91">
        <v>59652</v>
      </c>
      <c r="K14" s="91">
        <v>0</v>
      </c>
      <c r="L14" s="91">
        <v>0</v>
      </c>
    </row>
    <row r="15" spans="1:13" ht="15" customHeight="1" x14ac:dyDescent="0.2">
      <c r="A15" s="434">
        <v>3</v>
      </c>
      <c r="B15" s="19" t="s">
        <v>832</v>
      </c>
      <c r="C15" s="91">
        <v>557</v>
      </c>
      <c r="D15" s="91">
        <v>19724</v>
      </c>
      <c r="E15" s="91">
        <v>403</v>
      </c>
      <c r="F15" s="91">
        <v>13231</v>
      </c>
      <c r="G15" s="91">
        <v>557</v>
      </c>
      <c r="H15" s="91">
        <v>16349</v>
      </c>
      <c r="I15" s="91">
        <v>462</v>
      </c>
      <c r="J15" s="91">
        <v>13185</v>
      </c>
      <c r="K15" s="91">
        <v>0</v>
      </c>
      <c r="L15" s="91">
        <v>0</v>
      </c>
    </row>
    <row r="16" spans="1:13" s="650" customFormat="1" ht="15" customHeight="1" x14ac:dyDescent="0.2">
      <c r="A16" s="640">
        <v>4</v>
      </c>
      <c r="B16" s="19" t="s">
        <v>833</v>
      </c>
      <c r="C16" s="91">
        <v>1428</v>
      </c>
      <c r="D16" s="91">
        <v>50327</v>
      </c>
      <c r="E16" s="91">
        <v>1428</v>
      </c>
      <c r="F16" s="91">
        <v>50327</v>
      </c>
      <c r="G16" s="91">
        <v>1155</v>
      </c>
      <c r="H16" s="91">
        <v>15836</v>
      </c>
      <c r="I16" s="91">
        <v>1011</v>
      </c>
      <c r="J16" s="91">
        <v>11255</v>
      </c>
      <c r="K16" s="91">
        <v>864</v>
      </c>
      <c r="L16" s="91">
        <v>450</v>
      </c>
    </row>
    <row r="17" spans="1:12" s="650" customFormat="1" x14ac:dyDescent="0.2">
      <c r="A17" s="640">
        <v>5</v>
      </c>
      <c r="B17" s="19" t="s">
        <v>834</v>
      </c>
      <c r="C17" s="308">
        <v>267</v>
      </c>
      <c r="D17" s="308">
        <v>5551</v>
      </c>
      <c r="E17" s="308">
        <v>267</v>
      </c>
      <c r="F17" s="308">
        <v>5551</v>
      </c>
      <c r="G17" s="308">
        <v>267</v>
      </c>
      <c r="H17" s="308">
        <v>5551</v>
      </c>
      <c r="I17" s="308">
        <v>267</v>
      </c>
      <c r="J17" s="308">
        <v>5551</v>
      </c>
      <c r="K17" s="308">
        <v>267</v>
      </c>
      <c r="L17" s="308">
        <v>18</v>
      </c>
    </row>
    <row r="18" spans="1:12" x14ac:dyDescent="0.2">
      <c r="A18" s="434">
        <v>6</v>
      </c>
      <c r="B18" s="19" t="s">
        <v>835</v>
      </c>
      <c r="C18" s="91">
        <v>2584</v>
      </c>
      <c r="D18" s="91">
        <v>37345</v>
      </c>
      <c r="E18" s="91">
        <v>877</v>
      </c>
      <c r="F18" s="91">
        <v>27203</v>
      </c>
      <c r="G18" s="91">
        <v>901</v>
      </c>
      <c r="H18" s="91">
        <v>41284</v>
      </c>
      <c r="I18" s="91">
        <v>709</v>
      </c>
      <c r="J18" s="91">
        <v>36964</v>
      </c>
      <c r="K18" s="91">
        <v>19</v>
      </c>
      <c r="L18" s="91">
        <v>417</v>
      </c>
    </row>
    <row r="19" spans="1:12" x14ac:dyDescent="0.2">
      <c r="A19" s="434">
        <v>7</v>
      </c>
      <c r="B19" s="19" t="s">
        <v>836</v>
      </c>
      <c r="C19" s="91">
        <v>128</v>
      </c>
      <c r="D19" s="91">
        <v>452</v>
      </c>
      <c r="E19" s="91">
        <v>128</v>
      </c>
      <c r="F19" s="91">
        <v>452</v>
      </c>
      <c r="G19" s="91">
        <v>396</v>
      </c>
      <c r="H19" s="91">
        <v>3200</v>
      </c>
      <c r="I19" s="91">
        <v>396</v>
      </c>
      <c r="J19" s="91">
        <v>3200</v>
      </c>
      <c r="K19" s="91">
        <v>0</v>
      </c>
      <c r="L19" s="91">
        <v>0</v>
      </c>
    </row>
    <row r="20" spans="1:12" x14ac:dyDescent="0.2">
      <c r="A20" s="434">
        <v>8</v>
      </c>
      <c r="B20" s="19" t="s">
        <v>837</v>
      </c>
      <c r="C20" s="91">
        <v>2444</v>
      </c>
      <c r="D20" s="91">
        <v>74625</v>
      </c>
      <c r="E20" s="91">
        <v>2444</v>
      </c>
      <c r="F20" s="91">
        <v>74625</v>
      </c>
      <c r="G20" s="91">
        <v>738</v>
      </c>
      <c r="H20" s="91">
        <v>26915</v>
      </c>
      <c r="I20" s="91">
        <v>2444</v>
      </c>
      <c r="J20" s="91">
        <v>74625</v>
      </c>
      <c r="K20" s="91">
        <v>0</v>
      </c>
      <c r="L20" s="91">
        <v>0</v>
      </c>
    </row>
    <row r="21" spans="1:12" x14ac:dyDescent="0.2">
      <c r="A21" s="434">
        <v>9</v>
      </c>
      <c r="B21" s="19" t="s">
        <v>838</v>
      </c>
      <c r="C21" s="91">
        <v>1241</v>
      </c>
      <c r="D21" s="91">
        <v>17065</v>
      </c>
      <c r="E21" s="91">
        <v>1241</v>
      </c>
      <c r="F21" s="91">
        <v>17065</v>
      </c>
      <c r="G21" s="91">
        <v>730</v>
      </c>
      <c r="H21" s="91">
        <v>11767</v>
      </c>
      <c r="I21" s="91">
        <v>353</v>
      </c>
      <c r="J21" s="91">
        <v>6002</v>
      </c>
      <c r="K21" s="91">
        <v>208</v>
      </c>
      <c r="L21" s="91">
        <v>223</v>
      </c>
    </row>
    <row r="22" spans="1:12" s="641" customFormat="1" x14ac:dyDescent="0.2">
      <c r="A22" s="640">
        <v>10</v>
      </c>
      <c r="B22" s="19" t="s">
        <v>839</v>
      </c>
      <c r="C22" s="308">
        <v>1334</v>
      </c>
      <c r="D22" s="308">
        <v>57617</v>
      </c>
      <c r="E22" s="308">
        <v>1283</v>
      </c>
      <c r="F22" s="308">
        <v>55848</v>
      </c>
      <c r="G22" s="308">
        <v>856</v>
      </c>
      <c r="H22" s="308">
        <v>41602</v>
      </c>
      <c r="I22" s="308">
        <v>654</v>
      </c>
      <c r="J22" s="308">
        <v>28358</v>
      </c>
      <c r="K22" s="308">
        <v>0</v>
      </c>
      <c r="L22" s="308">
        <v>0</v>
      </c>
    </row>
    <row r="23" spans="1:12" x14ac:dyDescent="0.2">
      <c r="A23" s="434">
        <v>11</v>
      </c>
      <c r="B23" s="19" t="s">
        <v>840</v>
      </c>
      <c r="C23" s="91">
        <v>479</v>
      </c>
      <c r="D23" s="91">
        <v>33808</v>
      </c>
      <c r="E23" s="91">
        <v>168</v>
      </c>
      <c r="F23" s="91">
        <v>8129</v>
      </c>
      <c r="G23" s="91">
        <v>158</v>
      </c>
      <c r="H23" s="91">
        <v>4947</v>
      </c>
      <c r="I23" s="91">
        <v>228</v>
      </c>
      <c r="J23" s="91">
        <v>7741</v>
      </c>
      <c r="K23" s="91">
        <v>0</v>
      </c>
      <c r="L23" s="91">
        <v>0</v>
      </c>
    </row>
    <row r="24" spans="1:12" x14ac:dyDescent="0.2">
      <c r="A24" s="434">
        <v>12</v>
      </c>
      <c r="B24" s="19" t="s">
        <v>841</v>
      </c>
      <c r="C24" s="91">
        <v>487</v>
      </c>
      <c r="D24" s="91">
        <v>16705</v>
      </c>
      <c r="E24" s="91">
        <v>466</v>
      </c>
      <c r="F24" s="91">
        <v>15967</v>
      </c>
      <c r="G24" s="91">
        <v>515</v>
      </c>
      <c r="H24" s="91">
        <v>17370</v>
      </c>
      <c r="I24" s="91">
        <v>627</v>
      </c>
      <c r="J24" s="91">
        <v>15355</v>
      </c>
      <c r="K24" s="91">
        <v>0</v>
      </c>
      <c r="L24" s="91">
        <v>0</v>
      </c>
    </row>
    <row r="25" spans="1:12" x14ac:dyDescent="0.2">
      <c r="A25" s="29"/>
      <c r="B25" s="29" t="s">
        <v>17</v>
      </c>
      <c r="C25" s="91">
        <f>SUM(C13:C24)</f>
        <v>13052</v>
      </c>
      <c r="D25" s="91">
        <f t="shared" ref="D25:L25" si="0">SUM(D13:D24)</f>
        <v>383720</v>
      </c>
      <c r="E25" s="91">
        <f t="shared" si="0"/>
        <v>10790</v>
      </c>
      <c r="F25" s="91">
        <f t="shared" si="0"/>
        <v>331323</v>
      </c>
      <c r="G25" s="91">
        <f t="shared" si="0"/>
        <v>6869</v>
      </c>
      <c r="H25" s="91">
        <f t="shared" si="0"/>
        <v>223282</v>
      </c>
      <c r="I25" s="91">
        <f t="shared" si="0"/>
        <v>9376</v>
      </c>
      <c r="J25" s="91">
        <f t="shared" si="0"/>
        <v>310614</v>
      </c>
      <c r="K25" s="91">
        <f t="shared" si="0"/>
        <v>1722</v>
      </c>
      <c r="L25" s="91">
        <f t="shared" si="0"/>
        <v>1125</v>
      </c>
    </row>
    <row r="26" spans="1:12" x14ac:dyDescent="0.2">
      <c r="A26" s="30"/>
      <c r="B26" s="30"/>
      <c r="C26" s="95"/>
      <c r="D26" s="95"/>
      <c r="E26" s="95"/>
      <c r="F26" s="95"/>
      <c r="G26" s="95"/>
      <c r="H26" s="95"/>
      <c r="I26" s="95"/>
      <c r="J26" s="95"/>
      <c r="K26" s="95"/>
      <c r="L26" s="95"/>
    </row>
    <row r="27" spans="1:12" x14ac:dyDescent="0.2">
      <c r="A27" s="30">
        <v>15494</v>
      </c>
      <c r="B27" s="15">
        <v>524705</v>
      </c>
      <c r="C27" s="95"/>
      <c r="D27" s="95"/>
      <c r="E27" s="636">
        <f>E25/A27</f>
        <v>0.6963986059119659</v>
      </c>
      <c r="F27" s="636">
        <f>F25/B27</f>
        <v>0.6314462412212577</v>
      </c>
      <c r="G27" s="636">
        <f>G25/A27</f>
        <v>0.44333290305924872</v>
      </c>
      <c r="H27" s="636">
        <f>H25/B27</f>
        <v>0.42553815953726382</v>
      </c>
      <c r="I27" s="636">
        <f>I25/A27</f>
        <v>0.60513747257002715</v>
      </c>
      <c r="J27" s="636">
        <f>J25/B27</f>
        <v>0.59197834973937735</v>
      </c>
      <c r="K27" s="636">
        <f>K25/A27</f>
        <v>0.11113979605008391</v>
      </c>
      <c r="L27" s="636">
        <f>L25/B27</f>
        <v>2.1440619014493857E-3</v>
      </c>
    </row>
    <row r="28" spans="1:12" x14ac:dyDescent="0.2">
      <c r="A28" s="30"/>
      <c r="B28" s="30"/>
      <c r="C28" s="95"/>
      <c r="D28" s="95"/>
      <c r="E28" s="95"/>
      <c r="F28" s="95"/>
      <c r="G28" s="95"/>
      <c r="H28" s="95"/>
      <c r="I28" s="95"/>
      <c r="J28" s="95"/>
      <c r="K28" s="95"/>
      <c r="L28" s="95"/>
    </row>
    <row r="29" spans="1:12" x14ac:dyDescent="0.2">
      <c r="A29" s="93"/>
      <c r="B29" s="93"/>
      <c r="C29" s="84"/>
      <c r="D29" s="84"/>
      <c r="E29" s="84"/>
      <c r="F29" s="84"/>
      <c r="G29" s="84"/>
      <c r="H29" s="84"/>
      <c r="I29" s="84"/>
      <c r="J29" s="84"/>
      <c r="K29" s="84"/>
      <c r="L29" s="84"/>
    </row>
    <row r="33" spans="1:12" x14ac:dyDescent="0.2">
      <c r="J33" s="788" t="s">
        <v>828</v>
      </c>
      <c r="K33" s="788"/>
      <c r="L33" s="788"/>
    </row>
    <row r="34" spans="1:12" x14ac:dyDescent="0.2">
      <c r="J34" s="680" t="s">
        <v>824</v>
      </c>
      <c r="K34" s="680"/>
      <c r="L34" s="680"/>
    </row>
    <row r="35" spans="1:12" ht="15.75" x14ac:dyDescent="0.25">
      <c r="A35" s="96" t="s">
        <v>12</v>
      </c>
      <c r="J35" s="680" t="s">
        <v>825</v>
      </c>
      <c r="K35" s="680"/>
      <c r="L35" s="680"/>
    </row>
    <row r="36" spans="1:12" x14ac:dyDescent="0.2">
      <c r="J36" s="35" t="s">
        <v>82</v>
      </c>
      <c r="K36" s="35"/>
      <c r="L36" s="35"/>
    </row>
  </sheetData>
  <mergeCells count="16">
    <mergeCell ref="J33:L33"/>
    <mergeCell ref="J34:L34"/>
    <mergeCell ref="J35:L35"/>
    <mergeCell ref="K2:L2"/>
    <mergeCell ref="G10:H10"/>
    <mergeCell ref="D10:D11"/>
    <mergeCell ref="E10:F10"/>
    <mergeCell ref="I10:J10"/>
    <mergeCell ref="K10:L10"/>
    <mergeCell ref="A3:H3"/>
    <mergeCell ref="A4:H4"/>
    <mergeCell ref="I9:L9"/>
    <mergeCell ref="A6:L6"/>
    <mergeCell ref="B10:B11"/>
    <mergeCell ref="A10:A11"/>
    <mergeCell ref="C10:C11"/>
  </mergeCells>
  <printOptions horizontalCentered="1"/>
  <pageMargins left="0.70866141732283472" right="0.70866141732283472" top="0.23622047244094491" bottom="0" header="0.31496062992125984" footer="0.31496062992125984"/>
  <pageSetup paperSize="9" scale="78" orientation="landscape" r:id="rId1"/>
  <colBreaks count="1" manualBreakCount="1">
    <brk id="12" min="1" max="38"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view="pageBreakPreview" topLeftCell="A4" zoomScaleSheetLayoutView="100" workbookViewId="0">
      <selection activeCell="E27" sqref="E27"/>
    </sheetView>
  </sheetViews>
  <sheetFormatPr defaultColWidth="8.85546875" defaultRowHeight="12.75" x14ac:dyDescent="0.2"/>
  <cols>
    <col min="1" max="1" width="11.140625" style="84" customWidth="1"/>
    <col min="2" max="2" width="19.140625" style="84" customWidth="1"/>
    <col min="3" max="3" width="20.5703125" style="84" customWidth="1"/>
    <col min="4" max="4" width="22.28515625" style="84" customWidth="1"/>
    <col min="5" max="5" width="22" style="84" customWidth="1"/>
    <col min="6" max="6" width="37.5703125" style="84" customWidth="1"/>
    <col min="7" max="16384" width="8.85546875" style="84"/>
  </cols>
  <sheetData>
    <row r="1" spans="1:7" ht="30" customHeight="1" x14ac:dyDescent="0.2"/>
    <row r="2" spans="1:7" ht="12.75" customHeight="1" x14ac:dyDescent="0.2">
      <c r="D2" s="272"/>
      <c r="E2" s="272"/>
      <c r="F2" s="273" t="s">
        <v>97</v>
      </c>
    </row>
    <row r="3" spans="1:7" ht="15" customHeight="1" x14ac:dyDescent="0.25">
      <c r="B3" s="958" t="s">
        <v>0</v>
      </c>
      <c r="C3" s="958"/>
      <c r="D3" s="958"/>
      <c r="E3" s="958"/>
      <c r="F3" s="958"/>
    </row>
    <row r="4" spans="1:7" ht="20.25" x14ac:dyDescent="0.3">
      <c r="B4" s="749" t="s">
        <v>655</v>
      </c>
      <c r="C4" s="749"/>
      <c r="D4" s="749"/>
      <c r="E4" s="749"/>
      <c r="F4" s="749"/>
    </row>
    <row r="5" spans="1:7" ht="11.25" customHeight="1" x14ac:dyDescent="0.2"/>
    <row r="6" spans="1:7" x14ac:dyDescent="0.2">
      <c r="A6" s="961" t="s">
        <v>458</v>
      </c>
      <c r="B6" s="961"/>
      <c r="C6" s="961"/>
      <c r="D6" s="961"/>
      <c r="E6" s="961"/>
      <c r="F6" s="961"/>
    </row>
    <row r="7" spans="1:7" ht="8.4499999999999993" customHeight="1" x14ac:dyDescent="0.25">
      <c r="A7" s="86"/>
      <c r="B7" s="86"/>
      <c r="C7" s="86"/>
      <c r="D7" s="86"/>
      <c r="E7" s="86"/>
      <c r="F7" s="86"/>
    </row>
    <row r="8" spans="1:7" ht="18" customHeight="1" x14ac:dyDescent="0.2">
      <c r="A8" s="662" t="s">
        <v>896</v>
      </c>
      <c r="B8" s="662"/>
      <c r="E8" s="964" t="s">
        <v>922</v>
      </c>
      <c r="F8" s="964"/>
    </row>
    <row r="9" spans="1:7" ht="18" hidden="1" customHeight="1" x14ac:dyDescent="0.25">
      <c r="A9" s="87" t="s">
        <v>1</v>
      </c>
    </row>
    <row r="10" spans="1:7" ht="30.6" customHeight="1" x14ac:dyDescent="0.2">
      <c r="A10" s="959" t="s">
        <v>2</v>
      </c>
      <c r="B10" s="959" t="s">
        <v>3</v>
      </c>
      <c r="C10" s="962" t="s">
        <v>454</v>
      </c>
      <c r="D10" s="963"/>
      <c r="E10" s="962" t="s">
        <v>457</v>
      </c>
      <c r="F10" s="963"/>
    </row>
    <row r="11" spans="1:7" s="97" customFormat="1" ht="39.75" customHeight="1" x14ac:dyDescent="0.2">
      <c r="A11" s="959"/>
      <c r="B11" s="959"/>
      <c r="C11" s="88" t="s">
        <v>455</v>
      </c>
      <c r="D11" s="88" t="s">
        <v>456</v>
      </c>
      <c r="E11" s="88" t="s">
        <v>455</v>
      </c>
      <c r="F11" s="88" t="s">
        <v>456</v>
      </c>
      <c r="G11" s="117"/>
    </row>
    <row r="12" spans="1:7" s="158" customFormat="1" x14ac:dyDescent="0.2">
      <c r="A12" s="157">
        <v>1</v>
      </c>
      <c r="B12" s="157">
        <v>2</v>
      </c>
      <c r="C12" s="157">
        <v>3</v>
      </c>
      <c r="D12" s="157">
        <v>4</v>
      </c>
      <c r="E12" s="157">
        <v>5</v>
      </c>
      <c r="F12" s="157">
        <v>6</v>
      </c>
    </row>
    <row r="13" spans="1:7" x14ac:dyDescent="0.2">
      <c r="A13" s="8">
        <v>1</v>
      </c>
      <c r="B13" s="19" t="s">
        <v>830</v>
      </c>
      <c r="C13" s="91">
        <f>'AT-3'!C10</f>
        <v>592</v>
      </c>
      <c r="D13" s="91">
        <f>C13</f>
        <v>592</v>
      </c>
      <c r="E13" s="91">
        <f>'AT-3'!D10</f>
        <v>258</v>
      </c>
      <c r="F13" s="91">
        <f>E13</f>
        <v>258</v>
      </c>
    </row>
    <row r="14" spans="1:7" x14ac:dyDescent="0.2">
      <c r="A14" s="8">
        <v>2</v>
      </c>
      <c r="B14" s="19" t="s">
        <v>831</v>
      </c>
      <c r="C14" s="91">
        <f>'AT-3'!C11</f>
        <v>1187</v>
      </c>
      <c r="D14" s="91">
        <f t="shared" ref="D14:D24" si="0">C14</f>
        <v>1187</v>
      </c>
      <c r="E14" s="91">
        <f>'AT-3'!D11</f>
        <v>475</v>
      </c>
      <c r="F14" s="91">
        <f t="shared" ref="F14:F24" si="1">E14</f>
        <v>475</v>
      </c>
    </row>
    <row r="15" spans="1:7" x14ac:dyDescent="0.2">
      <c r="A15" s="8">
        <v>3</v>
      </c>
      <c r="B15" s="19" t="s">
        <v>832</v>
      </c>
      <c r="C15" s="91">
        <f>'AT-3'!C12</f>
        <v>480</v>
      </c>
      <c r="D15" s="91">
        <f t="shared" si="0"/>
        <v>480</v>
      </c>
      <c r="E15" s="91">
        <f>'AT-3'!D12</f>
        <v>276</v>
      </c>
      <c r="F15" s="91">
        <f t="shared" si="1"/>
        <v>276</v>
      </c>
    </row>
    <row r="16" spans="1:7" x14ac:dyDescent="0.2">
      <c r="A16" s="8">
        <v>4</v>
      </c>
      <c r="B16" s="19" t="s">
        <v>833</v>
      </c>
      <c r="C16" s="91">
        <f>'AT-3'!C13</f>
        <v>1689</v>
      </c>
      <c r="D16" s="91">
        <f t="shared" si="0"/>
        <v>1689</v>
      </c>
      <c r="E16" s="91">
        <f>'AT-3'!D13</f>
        <v>844</v>
      </c>
      <c r="F16" s="91">
        <f t="shared" si="1"/>
        <v>844</v>
      </c>
    </row>
    <row r="17" spans="1:7" x14ac:dyDescent="0.2">
      <c r="A17" s="8">
        <v>5</v>
      </c>
      <c r="B17" s="19" t="s">
        <v>834</v>
      </c>
      <c r="C17" s="91">
        <f>'AT-3'!C14</f>
        <v>181</v>
      </c>
      <c r="D17" s="91">
        <f t="shared" si="0"/>
        <v>181</v>
      </c>
      <c r="E17" s="91">
        <f>'AT-3'!D14</f>
        <v>86</v>
      </c>
      <c r="F17" s="91">
        <f t="shared" si="1"/>
        <v>86</v>
      </c>
    </row>
    <row r="18" spans="1:7" x14ac:dyDescent="0.2">
      <c r="A18" s="8">
        <v>6</v>
      </c>
      <c r="B18" s="19" t="s">
        <v>835</v>
      </c>
      <c r="C18" s="91">
        <f>'AT-3'!C15</f>
        <v>763</v>
      </c>
      <c r="D18" s="91">
        <f t="shared" si="0"/>
        <v>763</v>
      </c>
      <c r="E18" s="91">
        <f>'AT-3'!D15</f>
        <v>275</v>
      </c>
      <c r="F18" s="91">
        <f t="shared" si="1"/>
        <v>275</v>
      </c>
    </row>
    <row r="19" spans="1:7" x14ac:dyDescent="0.2">
      <c r="A19" s="8">
        <v>7</v>
      </c>
      <c r="B19" s="19" t="s">
        <v>836</v>
      </c>
      <c r="C19" s="91">
        <f>'AT-3'!C16</f>
        <v>187</v>
      </c>
      <c r="D19" s="91">
        <f t="shared" si="0"/>
        <v>187</v>
      </c>
      <c r="E19" s="91">
        <f>'AT-3'!D16</f>
        <v>72</v>
      </c>
      <c r="F19" s="91">
        <f t="shared" si="1"/>
        <v>72</v>
      </c>
    </row>
    <row r="20" spans="1:7" x14ac:dyDescent="0.2">
      <c r="A20" s="8">
        <v>8</v>
      </c>
      <c r="B20" s="19" t="s">
        <v>837</v>
      </c>
      <c r="C20" s="91">
        <f>'AT-3'!C17</f>
        <v>1719</v>
      </c>
      <c r="D20" s="91">
        <f t="shared" si="0"/>
        <v>1719</v>
      </c>
      <c r="E20" s="91">
        <f>'AT-3'!D17</f>
        <v>739</v>
      </c>
      <c r="F20" s="91">
        <f t="shared" si="1"/>
        <v>739</v>
      </c>
    </row>
    <row r="21" spans="1:7" x14ac:dyDescent="0.2">
      <c r="A21" s="8">
        <v>9</v>
      </c>
      <c r="B21" s="19" t="s">
        <v>838</v>
      </c>
      <c r="C21" s="91">
        <f>'AT-3'!C18</f>
        <v>1615</v>
      </c>
      <c r="D21" s="91">
        <f t="shared" si="0"/>
        <v>1615</v>
      </c>
      <c r="E21" s="91">
        <f>'AT-3'!D18</f>
        <v>714</v>
      </c>
      <c r="F21" s="91">
        <f t="shared" si="1"/>
        <v>714</v>
      </c>
    </row>
    <row r="22" spans="1:7" x14ac:dyDescent="0.2">
      <c r="A22" s="8">
        <v>10</v>
      </c>
      <c r="B22" s="19" t="s">
        <v>839</v>
      </c>
      <c r="C22" s="91">
        <f>'AT-3'!C19</f>
        <v>1038</v>
      </c>
      <c r="D22" s="91">
        <f t="shared" si="0"/>
        <v>1038</v>
      </c>
      <c r="E22" s="91">
        <f>'AT-3'!D19</f>
        <v>425</v>
      </c>
      <c r="F22" s="91">
        <f t="shared" si="1"/>
        <v>425</v>
      </c>
    </row>
    <row r="23" spans="1:7" x14ac:dyDescent="0.2">
      <c r="A23" s="8">
        <v>11</v>
      </c>
      <c r="B23" s="19" t="s">
        <v>840</v>
      </c>
      <c r="C23" s="91">
        <f>'AT-3'!C20</f>
        <v>773</v>
      </c>
      <c r="D23" s="91">
        <f t="shared" si="0"/>
        <v>773</v>
      </c>
      <c r="E23" s="91">
        <f>'AT-3'!D20</f>
        <v>329</v>
      </c>
      <c r="F23" s="91">
        <f t="shared" si="1"/>
        <v>329</v>
      </c>
    </row>
    <row r="24" spans="1:7" x14ac:dyDescent="0.2">
      <c r="A24" s="8">
        <v>12</v>
      </c>
      <c r="B24" s="19" t="s">
        <v>841</v>
      </c>
      <c r="C24" s="91">
        <f>'AT-3'!C21</f>
        <v>510</v>
      </c>
      <c r="D24" s="91">
        <f t="shared" si="0"/>
        <v>510</v>
      </c>
      <c r="E24" s="91">
        <f>'AT-3'!D21</f>
        <v>267</v>
      </c>
      <c r="F24" s="91">
        <f t="shared" si="1"/>
        <v>267</v>
      </c>
    </row>
    <row r="25" spans="1:7" x14ac:dyDescent="0.2">
      <c r="A25" s="29"/>
      <c r="B25" s="29" t="s">
        <v>17</v>
      </c>
      <c r="C25" s="91">
        <f>SUM(C13:C24)</f>
        <v>10734</v>
      </c>
      <c r="D25" s="91">
        <f>SUM(D13:D24)</f>
        <v>10734</v>
      </c>
      <c r="E25" s="91">
        <f>SUM(E13:E24)</f>
        <v>4760</v>
      </c>
      <c r="F25" s="91">
        <f>SUM(F13:F24)</f>
        <v>4760</v>
      </c>
    </row>
    <row r="26" spans="1:7" x14ac:dyDescent="0.2">
      <c r="A26" s="94"/>
      <c r="B26" s="95"/>
      <c r="C26" s="95"/>
      <c r="D26" s="95"/>
      <c r="E26" s="95"/>
      <c r="F26" s="95"/>
    </row>
    <row r="29" spans="1:7" x14ac:dyDescent="0.2">
      <c r="A29" s="964"/>
      <c r="B29" s="964"/>
      <c r="C29" s="964"/>
      <c r="D29" s="964"/>
      <c r="E29" s="964"/>
      <c r="F29" s="964"/>
    </row>
    <row r="30" spans="1:7" x14ac:dyDescent="0.2">
      <c r="F30" s="680" t="s">
        <v>828</v>
      </c>
      <c r="G30" s="680"/>
    </row>
    <row r="31" spans="1:7" x14ac:dyDescent="0.2">
      <c r="F31" s="680" t="s">
        <v>824</v>
      </c>
      <c r="G31" s="680"/>
    </row>
    <row r="32" spans="1:7" ht="15.75" x14ac:dyDescent="0.25">
      <c r="A32" s="96" t="s">
        <v>12</v>
      </c>
      <c r="F32" s="680" t="s">
        <v>825</v>
      </c>
      <c r="G32" s="680"/>
    </row>
    <row r="33" spans="6:7" x14ac:dyDescent="0.2">
      <c r="F33" s="545" t="s">
        <v>82</v>
      </c>
      <c r="G33" s="545"/>
    </row>
  </sheetData>
  <mergeCells count="13">
    <mergeCell ref="F30:G30"/>
    <mergeCell ref="F31:G31"/>
    <mergeCell ref="F32:G32"/>
    <mergeCell ref="B3:F3"/>
    <mergeCell ref="A6:F6"/>
    <mergeCell ref="C10:D10"/>
    <mergeCell ref="E10:F10"/>
    <mergeCell ref="A10:A11"/>
    <mergeCell ref="B10:B11"/>
    <mergeCell ref="A8:B8"/>
    <mergeCell ref="A29:F29"/>
    <mergeCell ref="B4:F4"/>
    <mergeCell ref="E8:F8"/>
  </mergeCells>
  <phoneticPr fontId="0" type="noConversion"/>
  <printOptions horizontalCentered="1"/>
  <pageMargins left="0.70866141732283472" right="0.70866141732283472" top="0.23622047244094491" bottom="0" header="0.31496062992125984" footer="0.31496062992125984"/>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view="pageBreakPreview" topLeftCell="A10" zoomScaleNormal="85" zoomScaleSheetLayoutView="100" workbookViewId="0">
      <selection activeCell="E30" sqref="E30:J30"/>
    </sheetView>
  </sheetViews>
  <sheetFormatPr defaultRowHeight="12.75" x14ac:dyDescent="0.2"/>
  <cols>
    <col min="2" max="2" width="13.140625" customWidth="1"/>
    <col min="3" max="3" width="16.42578125" customWidth="1"/>
    <col min="4" max="4" width="10.85546875" customWidth="1"/>
    <col min="5" max="5" width="13.7109375" customWidth="1"/>
    <col min="6" max="6" width="14.28515625" customWidth="1"/>
    <col min="7" max="7" width="11.42578125" customWidth="1"/>
    <col min="8" max="8" width="12.28515625" customWidth="1"/>
    <col min="9" max="9" width="16.28515625" customWidth="1"/>
    <col min="10" max="10" width="19.28515625" customWidth="1"/>
  </cols>
  <sheetData>
    <row r="1" spans="1:13" ht="30" customHeight="1" x14ac:dyDescent="0.2"/>
    <row r="2" spans="1:13" ht="15" x14ac:dyDescent="0.2">
      <c r="A2" s="84"/>
      <c r="B2" s="84"/>
      <c r="C2" s="84"/>
      <c r="D2" s="834"/>
      <c r="E2" s="834"/>
      <c r="F2" s="40"/>
      <c r="G2" s="834" t="s">
        <v>460</v>
      </c>
      <c r="H2" s="834"/>
      <c r="I2" s="834"/>
      <c r="J2" s="834"/>
      <c r="K2" s="98"/>
      <c r="L2" s="84"/>
      <c r="M2" s="84"/>
    </row>
    <row r="3" spans="1:13" ht="15.75" x14ac:dyDescent="0.25">
      <c r="A3" s="958" t="s">
        <v>0</v>
      </c>
      <c r="B3" s="958"/>
      <c r="C3" s="958"/>
      <c r="D3" s="958"/>
      <c r="E3" s="958"/>
      <c r="F3" s="958"/>
      <c r="G3" s="958"/>
      <c r="H3" s="958"/>
      <c r="I3" s="958"/>
      <c r="J3" s="958"/>
      <c r="K3" s="84"/>
      <c r="L3" s="84"/>
      <c r="M3" s="84"/>
    </row>
    <row r="4" spans="1:13" ht="18" x14ac:dyDescent="0.25">
      <c r="A4" s="125"/>
      <c r="B4" s="125"/>
      <c r="C4" s="971" t="s">
        <v>655</v>
      </c>
      <c r="D4" s="971"/>
      <c r="E4" s="971"/>
      <c r="F4" s="971"/>
      <c r="G4" s="971"/>
      <c r="H4" s="971"/>
      <c r="I4" s="971"/>
      <c r="J4" s="125"/>
      <c r="K4" s="84"/>
      <c r="L4" s="84"/>
      <c r="M4" s="84"/>
    </row>
    <row r="5" spans="1:13" ht="15.75" x14ac:dyDescent="0.25">
      <c r="A5" s="750" t="s">
        <v>459</v>
      </c>
      <c r="B5" s="750"/>
      <c r="C5" s="750"/>
      <c r="D5" s="750"/>
      <c r="E5" s="750"/>
      <c r="F5" s="750"/>
      <c r="G5" s="750"/>
      <c r="H5" s="750"/>
      <c r="I5" s="750"/>
      <c r="J5" s="750"/>
      <c r="K5" s="84"/>
      <c r="L5" s="84"/>
      <c r="M5" s="84"/>
    </row>
    <row r="6" spans="1:13" ht="15.75" x14ac:dyDescent="0.25">
      <c r="A6" s="284" t="s">
        <v>896</v>
      </c>
      <c r="B6" s="284"/>
      <c r="C6" s="451"/>
      <c r="D6" s="86"/>
      <c r="E6" s="86"/>
      <c r="F6" s="86"/>
      <c r="G6" s="86"/>
      <c r="H6" s="86"/>
      <c r="I6" s="86"/>
      <c r="J6" s="86"/>
      <c r="K6" s="84"/>
      <c r="L6" s="84"/>
      <c r="M6" s="84"/>
    </row>
    <row r="7" spans="1:13" x14ac:dyDescent="0.2">
      <c r="A7" s="84"/>
      <c r="B7" s="84"/>
      <c r="C7" s="84"/>
      <c r="D7" s="84"/>
      <c r="E7" s="84"/>
      <c r="F7" s="84"/>
      <c r="G7" s="84"/>
      <c r="H7" s="84"/>
      <c r="I7" s="84"/>
      <c r="J7" s="84"/>
      <c r="K7" s="84"/>
      <c r="L7" s="84"/>
      <c r="M7" s="84"/>
    </row>
    <row r="8" spans="1:13" ht="18" x14ac:dyDescent="0.25">
      <c r="A8" s="87"/>
      <c r="B8" s="84"/>
      <c r="C8" s="84"/>
      <c r="D8" s="84"/>
      <c r="E8" s="84"/>
      <c r="F8" s="84"/>
      <c r="G8" s="84"/>
      <c r="H8" s="84"/>
      <c r="I8" s="84" t="s">
        <v>922</v>
      </c>
      <c r="J8" s="84"/>
      <c r="K8" s="84"/>
      <c r="L8" s="84"/>
      <c r="M8" s="84"/>
    </row>
    <row r="9" spans="1:13" ht="21.75" customHeight="1" x14ac:dyDescent="0.2">
      <c r="A9" s="966" t="s">
        <v>2</v>
      </c>
      <c r="B9" s="966" t="s">
        <v>3</v>
      </c>
      <c r="C9" s="968" t="s">
        <v>141</v>
      </c>
      <c r="D9" s="969"/>
      <c r="E9" s="969"/>
      <c r="F9" s="969"/>
      <c r="G9" s="969"/>
      <c r="H9" s="969"/>
      <c r="I9" s="969"/>
      <c r="J9" s="970"/>
      <c r="K9" s="84"/>
      <c r="L9" s="84"/>
      <c r="M9" s="84"/>
    </row>
    <row r="10" spans="1:13" ht="39.75" customHeight="1" x14ac:dyDescent="0.2">
      <c r="A10" s="967"/>
      <c r="B10" s="967"/>
      <c r="C10" s="88" t="s">
        <v>199</v>
      </c>
      <c r="D10" s="88" t="s">
        <v>121</v>
      </c>
      <c r="E10" s="88" t="s">
        <v>395</v>
      </c>
      <c r="F10" s="132" t="s">
        <v>167</v>
      </c>
      <c r="G10" s="132" t="s">
        <v>122</v>
      </c>
      <c r="H10" s="150" t="s">
        <v>198</v>
      </c>
      <c r="I10" s="150" t="s">
        <v>219</v>
      </c>
      <c r="J10" s="89" t="s">
        <v>17</v>
      </c>
      <c r="K10" s="97"/>
      <c r="L10" s="97"/>
      <c r="M10" s="97"/>
    </row>
    <row r="11" spans="1:13" s="15" customFormat="1" x14ac:dyDescent="0.2">
      <c r="A11" s="88">
        <v>1</v>
      </c>
      <c r="B11" s="88">
        <v>2</v>
      </c>
      <c r="C11" s="88">
        <v>3</v>
      </c>
      <c r="D11" s="88">
        <v>4</v>
      </c>
      <c r="E11" s="88">
        <v>5</v>
      </c>
      <c r="F11" s="88">
        <v>6</v>
      </c>
      <c r="G11" s="88">
        <v>7</v>
      </c>
      <c r="H11" s="90">
        <v>8</v>
      </c>
      <c r="I11" s="90">
        <v>9</v>
      </c>
      <c r="J11" s="89">
        <v>10</v>
      </c>
      <c r="K11" s="97"/>
      <c r="L11" s="97"/>
      <c r="M11" s="97"/>
    </row>
    <row r="12" spans="1:13" x14ac:dyDescent="0.2">
      <c r="A12" s="8">
        <v>1</v>
      </c>
      <c r="B12" s="19" t="s">
        <v>830</v>
      </c>
      <c r="C12" s="91">
        <v>0</v>
      </c>
      <c r="D12" s="91">
        <v>0</v>
      </c>
      <c r="E12" s="91">
        <f>'AT-3'!F10</f>
        <v>850</v>
      </c>
      <c r="F12" s="91">
        <v>0</v>
      </c>
      <c r="G12" s="91">
        <v>0</v>
      </c>
      <c r="H12" s="91">
        <v>0</v>
      </c>
      <c r="I12" s="91">
        <v>0</v>
      </c>
      <c r="J12" s="92">
        <f>C12+D12+E12+F12+G12+H12+I12</f>
        <v>850</v>
      </c>
      <c r="K12" s="84"/>
      <c r="L12" s="84"/>
      <c r="M12" s="84"/>
    </row>
    <row r="13" spans="1:13" x14ac:dyDescent="0.2">
      <c r="A13" s="8">
        <v>2</v>
      </c>
      <c r="B13" s="19" t="s">
        <v>831</v>
      </c>
      <c r="C13" s="91">
        <v>0</v>
      </c>
      <c r="D13" s="91">
        <v>0</v>
      </c>
      <c r="E13" s="91">
        <f>'AT-3'!F11</f>
        <v>1662</v>
      </c>
      <c r="F13" s="91">
        <v>0</v>
      </c>
      <c r="G13" s="91">
        <v>0</v>
      </c>
      <c r="H13" s="91">
        <v>0</v>
      </c>
      <c r="I13" s="91">
        <v>0</v>
      </c>
      <c r="J13" s="92">
        <f t="shared" ref="J13:J23" si="0">C13+D13+E13+F13+G13+H13+I13</f>
        <v>1662</v>
      </c>
      <c r="K13" s="84"/>
      <c r="L13" s="84"/>
      <c r="M13" s="84"/>
    </row>
    <row r="14" spans="1:13" x14ac:dyDescent="0.2">
      <c r="A14" s="8">
        <v>3</v>
      </c>
      <c r="B14" s="19" t="s">
        <v>832</v>
      </c>
      <c r="C14" s="91">
        <v>0</v>
      </c>
      <c r="D14" s="91">
        <v>0</v>
      </c>
      <c r="E14" s="91">
        <f>'AT-3'!F12</f>
        <v>756</v>
      </c>
      <c r="F14" s="91">
        <v>0</v>
      </c>
      <c r="G14" s="91">
        <v>0</v>
      </c>
      <c r="H14" s="91">
        <v>0</v>
      </c>
      <c r="I14" s="91">
        <v>0</v>
      </c>
      <c r="J14" s="92">
        <f t="shared" si="0"/>
        <v>756</v>
      </c>
      <c r="K14" s="84"/>
      <c r="L14" s="84"/>
      <c r="M14" s="84"/>
    </row>
    <row r="15" spans="1:13" x14ac:dyDescent="0.2">
      <c r="A15" s="8">
        <v>4</v>
      </c>
      <c r="B15" s="19" t="s">
        <v>833</v>
      </c>
      <c r="C15" s="91">
        <v>0</v>
      </c>
      <c r="D15" s="91">
        <v>0</v>
      </c>
      <c r="E15" s="91">
        <f>'AT-3'!F13</f>
        <v>2533</v>
      </c>
      <c r="F15" s="91">
        <v>0</v>
      </c>
      <c r="G15" s="91">
        <v>0</v>
      </c>
      <c r="H15" s="91">
        <v>0</v>
      </c>
      <c r="I15" s="91">
        <v>0</v>
      </c>
      <c r="J15" s="92">
        <f t="shared" si="0"/>
        <v>2533</v>
      </c>
      <c r="K15" s="84"/>
      <c r="L15" s="84"/>
      <c r="M15" s="84"/>
    </row>
    <row r="16" spans="1:13" x14ac:dyDescent="0.2">
      <c r="A16" s="8">
        <v>5</v>
      </c>
      <c r="B16" s="19" t="s">
        <v>834</v>
      </c>
      <c r="C16" s="91">
        <v>0</v>
      </c>
      <c r="D16" s="91">
        <v>0</v>
      </c>
      <c r="E16" s="91">
        <f>'AT-3'!F14</f>
        <v>267</v>
      </c>
      <c r="F16" s="91">
        <v>0</v>
      </c>
      <c r="G16" s="91">
        <v>0</v>
      </c>
      <c r="H16" s="91">
        <v>0</v>
      </c>
      <c r="I16" s="91">
        <v>0</v>
      </c>
      <c r="J16" s="92">
        <f t="shared" si="0"/>
        <v>267</v>
      </c>
      <c r="K16" s="84"/>
      <c r="L16" s="84"/>
      <c r="M16" s="84"/>
    </row>
    <row r="17" spans="1:13" x14ac:dyDescent="0.2">
      <c r="A17" s="8">
        <v>6</v>
      </c>
      <c r="B17" s="19" t="s">
        <v>835</v>
      </c>
      <c r="C17" s="91">
        <v>0</v>
      </c>
      <c r="D17" s="91">
        <v>0</v>
      </c>
      <c r="E17" s="91">
        <f>'AT-3'!F15</f>
        <v>1038</v>
      </c>
      <c r="F17" s="91">
        <v>0</v>
      </c>
      <c r="G17" s="91">
        <v>0</v>
      </c>
      <c r="H17" s="91">
        <v>0</v>
      </c>
      <c r="I17" s="91">
        <v>0</v>
      </c>
      <c r="J17" s="92">
        <f t="shared" si="0"/>
        <v>1038</v>
      </c>
      <c r="K17" s="84"/>
      <c r="L17" s="84"/>
      <c r="M17" s="84"/>
    </row>
    <row r="18" spans="1:13" x14ac:dyDescent="0.2">
      <c r="A18" s="8">
        <v>7</v>
      </c>
      <c r="B18" s="19" t="s">
        <v>836</v>
      </c>
      <c r="C18" s="91">
        <v>0</v>
      </c>
      <c r="D18" s="91">
        <v>0</v>
      </c>
      <c r="E18" s="91">
        <f>'AT-3'!F16</f>
        <v>259</v>
      </c>
      <c r="F18" s="91">
        <v>0</v>
      </c>
      <c r="G18" s="91">
        <v>0</v>
      </c>
      <c r="H18" s="91">
        <v>0</v>
      </c>
      <c r="I18" s="91">
        <v>0</v>
      </c>
      <c r="J18" s="92">
        <f t="shared" si="0"/>
        <v>259</v>
      </c>
      <c r="K18" s="84"/>
      <c r="L18" s="84"/>
      <c r="M18" s="84"/>
    </row>
    <row r="19" spans="1:13" x14ac:dyDescent="0.2">
      <c r="A19" s="8">
        <v>8</v>
      </c>
      <c r="B19" s="19" t="s">
        <v>837</v>
      </c>
      <c r="C19" s="91">
        <v>0</v>
      </c>
      <c r="D19" s="91">
        <v>0</v>
      </c>
      <c r="E19" s="91">
        <f>'AT-3'!F17</f>
        <v>2458</v>
      </c>
      <c r="F19" s="91">
        <v>0</v>
      </c>
      <c r="G19" s="91">
        <v>0</v>
      </c>
      <c r="H19" s="91">
        <v>0</v>
      </c>
      <c r="I19" s="91">
        <v>0</v>
      </c>
      <c r="J19" s="92">
        <f t="shared" si="0"/>
        <v>2458</v>
      </c>
      <c r="K19" s="84"/>
      <c r="L19" s="84"/>
      <c r="M19" s="84"/>
    </row>
    <row r="20" spans="1:13" x14ac:dyDescent="0.2">
      <c r="A20" s="8">
        <v>9</v>
      </c>
      <c r="B20" s="19" t="s">
        <v>838</v>
      </c>
      <c r="C20" s="91">
        <v>0</v>
      </c>
      <c r="D20" s="91">
        <v>0</v>
      </c>
      <c r="E20" s="91">
        <f>'AT-3'!F18</f>
        <v>2329</v>
      </c>
      <c r="F20" s="91">
        <v>0</v>
      </c>
      <c r="G20" s="91">
        <v>0</v>
      </c>
      <c r="H20" s="91">
        <v>0</v>
      </c>
      <c r="I20" s="91">
        <v>0</v>
      </c>
      <c r="J20" s="92">
        <f t="shared" si="0"/>
        <v>2329</v>
      </c>
      <c r="K20" s="84"/>
      <c r="L20" s="84"/>
      <c r="M20" s="84"/>
    </row>
    <row r="21" spans="1:13" x14ac:dyDescent="0.2">
      <c r="A21" s="8">
        <v>10</v>
      </c>
      <c r="B21" s="19" t="s">
        <v>839</v>
      </c>
      <c r="C21" s="91">
        <v>0</v>
      </c>
      <c r="D21" s="91">
        <v>0</v>
      </c>
      <c r="E21" s="91">
        <f>'AT-3'!F19</f>
        <v>1463</v>
      </c>
      <c r="F21" s="91">
        <v>0</v>
      </c>
      <c r="G21" s="91">
        <v>0</v>
      </c>
      <c r="H21" s="91">
        <v>0</v>
      </c>
      <c r="I21" s="91">
        <v>0</v>
      </c>
      <c r="J21" s="92">
        <f t="shared" si="0"/>
        <v>1463</v>
      </c>
      <c r="K21" s="84"/>
      <c r="L21" s="84"/>
      <c r="M21" s="84"/>
    </row>
    <row r="22" spans="1:13" x14ac:dyDescent="0.2">
      <c r="A22" s="8">
        <v>11</v>
      </c>
      <c r="B22" s="19" t="s">
        <v>840</v>
      </c>
      <c r="C22" s="91">
        <v>0</v>
      </c>
      <c r="D22" s="91">
        <v>0</v>
      </c>
      <c r="E22" s="91">
        <f>'AT-3'!F20</f>
        <v>1102</v>
      </c>
      <c r="F22" s="91">
        <v>0</v>
      </c>
      <c r="G22" s="91">
        <v>0</v>
      </c>
      <c r="H22" s="91">
        <v>0</v>
      </c>
      <c r="I22" s="91">
        <v>0</v>
      </c>
      <c r="J22" s="92">
        <f t="shared" si="0"/>
        <v>1102</v>
      </c>
      <c r="K22" s="84"/>
      <c r="L22" s="84"/>
      <c r="M22" s="84"/>
    </row>
    <row r="23" spans="1:13" x14ac:dyDescent="0.2">
      <c r="A23" s="8">
        <v>12</v>
      </c>
      <c r="B23" s="19" t="s">
        <v>841</v>
      </c>
      <c r="C23" s="91">
        <v>0</v>
      </c>
      <c r="D23" s="91">
        <v>0</v>
      </c>
      <c r="E23" s="91">
        <f>'AT-3'!F21</f>
        <v>777</v>
      </c>
      <c r="F23" s="91">
        <v>0</v>
      </c>
      <c r="G23" s="91">
        <v>0</v>
      </c>
      <c r="H23" s="91">
        <v>0</v>
      </c>
      <c r="I23" s="91">
        <v>0</v>
      </c>
      <c r="J23" s="92">
        <f t="shared" si="0"/>
        <v>777</v>
      </c>
      <c r="K23" s="84"/>
      <c r="L23" s="84"/>
      <c r="M23" s="84"/>
    </row>
    <row r="24" spans="1:13" x14ac:dyDescent="0.2">
      <c r="A24" s="29"/>
      <c r="B24" s="29" t="s">
        <v>17</v>
      </c>
      <c r="C24" s="91">
        <f t="shared" ref="C24:J24" si="1">SUM(C12:C23)</f>
        <v>0</v>
      </c>
      <c r="D24" s="91">
        <f t="shared" si="1"/>
        <v>0</v>
      </c>
      <c r="E24" s="91">
        <f t="shared" si="1"/>
        <v>15494</v>
      </c>
      <c r="F24" s="91">
        <f t="shared" si="1"/>
        <v>0</v>
      </c>
      <c r="G24" s="91">
        <f t="shared" si="1"/>
        <v>0</v>
      </c>
      <c r="H24" s="151">
        <f t="shared" si="1"/>
        <v>0</v>
      </c>
      <c r="I24" s="151">
        <f t="shared" si="1"/>
        <v>0</v>
      </c>
      <c r="J24" s="92">
        <f t="shared" si="1"/>
        <v>15494</v>
      </c>
      <c r="K24" s="84"/>
      <c r="L24" s="84"/>
      <c r="M24" s="84"/>
    </row>
    <row r="25" spans="1:13" x14ac:dyDescent="0.2">
      <c r="A25" s="93"/>
      <c r="B25" s="84"/>
      <c r="C25" s="84"/>
      <c r="D25" s="84"/>
      <c r="E25" s="84"/>
      <c r="F25" s="84"/>
      <c r="G25" s="84"/>
      <c r="H25" s="84"/>
      <c r="I25" s="84"/>
      <c r="J25" s="84"/>
      <c r="K25" s="84"/>
      <c r="L25" s="84"/>
      <c r="M25" s="84"/>
    </row>
    <row r="26" spans="1:13" x14ac:dyDescent="0.2">
      <c r="A26" s="84"/>
      <c r="B26" s="84"/>
      <c r="C26" s="84"/>
      <c r="D26" s="84"/>
      <c r="E26" s="84"/>
      <c r="F26" s="84"/>
      <c r="G26" s="84"/>
      <c r="H26" s="84"/>
      <c r="I26" s="84"/>
      <c r="J26" s="84"/>
      <c r="K26" s="84"/>
      <c r="L26" s="84"/>
      <c r="M26" s="84"/>
    </row>
    <row r="27" spans="1:13" x14ac:dyDescent="0.2">
      <c r="A27" s="84" t="s">
        <v>123</v>
      </c>
      <c r="B27" s="84"/>
      <c r="C27" s="84"/>
      <c r="D27" s="84"/>
      <c r="E27" s="84"/>
      <c r="F27" s="84"/>
      <c r="G27" s="84"/>
      <c r="H27" s="84"/>
      <c r="I27" s="84"/>
      <c r="J27" s="84"/>
      <c r="K27" s="84"/>
      <c r="L27" s="84"/>
      <c r="M27" s="84"/>
    </row>
    <row r="28" spans="1:13" x14ac:dyDescent="0.2">
      <c r="A28" s="84" t="s">
        <v>200</v>
      </c>
      <c r="B28" s="84"/>
      <c r="C28" s="84"/>
      <c r="D28" s="84"/>
      <c r="E28" s="84"/>
      <c r="F28" s="84"/>
      <c r="G28" s="84"/>
      <c r="H28" s="84"/>
      <c r="I28" s="84"/>
      <c r="J28" s="84"/>
      <c r="K28" s="84"/>
      <c r="L28" s="84"/>
      <c r="M28" s="84"/>
    </row>
    <row r="29" spans="1:13" x14ac:dyDescent="0.2">
      <c r="A29" t="s">
        <v>124</v>
      </c>
    </row>
    <row r="30" spans="1:13" x14ac:dyDescent="0.2">
      <c r="A30" s="965" t="s">
        <v>125</v>
      </c>
      <c r="B30" s="965"/>
      <c r="C30" s="965"/>
      <c r="D30" s="965"/>
      <c r="E30" s="965"/>
      <c r="F30" s="965"/>
      <c r="G30" s="965"/>
      <c r="H30" s="965"/>
      <c r="I30" s="965"/>
      <c r="J30" s="965"/>
      <c r="K30" s="965"/>
      <c r="L30" s="965"/>
      <c r="M30" s="965"/>
    </row>
    <row r="31" spans="1:13" x14ac:dyDescent="0.2">
      <c r="A31" s="972" t="s">
        <v>126</v>
      </c>
      <c r="B31" s="972"/>
      <c r="C31" s="972"/>
      <c r="D31" s="972"/>
      <c r="E31" s="84"/>
      <c r="F31" s="84"/>
      <c r="G31" s="84"/>
      <c r="H31" s="84"/>
      <c r="I31" s="84"/>
      <c r="J31" s="84"/>
      <c r="K31" s="84"/>
      <c r="L31" s="84"/>
      <c r="M31" s="84"/>
    </row>
    <row r="32" spans="1:13" x14ac:dyDescent="0.2">
      <c r="A32" s="133" t="s">
        <v>168</v>
      </c>
      <c r="B32" s="133"/>
      <c r="C32" s="133"/>
      <c r="D32" s="133"/>
      <c r="E32" s="84"/>
      <c r="F32" s="84"/>
      <c r="G32" s="84"/>
      <c r="H32" s="84"/>
      <c r="I32" s="84"/>
      <c r="J32" s="84"/>
      <c r="K32" s="84"/>
      <c r="L32" s="84"/>
      <c r="M32" s="84"/>
    </row>
    <row r="33" spans="1:13" x14ac:dyDescent="0.2">
      <c r="A33" s="964"/>
      <c r="B33" s="964"/>
      <c r="C33" s="964"/>
      <c r="D33" s="964"/>
      <c r="E33" s="964"/>
      <c r="F33" s="964"/>
      <c r="G33" s="964"/>
      <c r="H33" s="964"/>
      <c r="I33" s="964"/>
      <c r="J33" s="964"/>
      <c r="K33" s="84"/>
      <c r="L33" s="84"/>
      <c r="M33" s="84"/>
    </row>
    <row r="35" spans="1:13" x14ac:dyDescent="0.2">
      <c r="I35" s="680" t="s">
        <v>828</v>
      </c>
      <c r="J35" s="680"/>
    </row>
    <row r="36" spans="1:13" x14ac:dyDescent="0.2">
      <c r="I36" s="680" t="s">
        <v>824</v>
      </c>
      <c r="J36" s="680"/>
    </row>
    <row r="37" spans="1:13" ht="15.75" x14ac:dyDescent="0.25">
      <c r="A37" s="96" t="s">
        <v>12</v>
      </c>
      <c r="I37" s="680" t="s">
        <v>825</v>
      </c>
      <c r="J37" s="680"/>
    </row>
    <row r="38" spans="1:13" x14ac:dyDescent="0.2">
      <c r="I38" s="545" t="s">
        <v>82</v>
      </c>
      <c r="J38" s="545"/>
    </row>
  </sheetData>
  <mergeCells count="16">
    <mergeCell ref="I35:J35"/>
    <mergeCell ref="I36:J36"/>
    <mergeCell ref="I37:J37"/>
    <mergeCell ref="D2:E2"/>
    <mergeCell ref="G2:J2"/>
    <mergeCell ref="A3:J3"/>
    <mergeCell ref="A5:J5"/>
    <mergeCell ref="A33:J33"/>
    <mergeCell ref="A31:D31"/>
    <mergeCell ref="K30:M30"/>
    <mergeCell ref="A9:A10"/>
    <mergeCell ref="B9:B10"/>
    <mergeCell ref="C9:J9"/>
    <mergeCell ref="C4:I4"/>
    <mergeCell ref="A30:D30"/>
    <mergeCell ref="E30:J30"/>
  </mergeCells>
  <phoneticPr fontId="0" type="noConversion"/>
  <printOptions horizontalCentered="1"/>
  <pageMargins left="0.70866141732283472" right="0.70866141732283472" top="0.23622047244094491" bottom="0" header="0.31496062992125984" footer="0.31496062992125984"/>
  <pageSetup paperSize="9" scale="97"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7"/>
  <sheetViews>
    <sheetView view="pageBreakPreview" topLeftCell="A3" zoomScale="89" zoomScaleNormal="80" zoomScaleSheetLayoutView="89" workbookViewId="0">
      <selection activeCell="A3" sqref="A3:M3"/>
    </sheetView>
  </sheetViews>
  <sheetFormatPr defaultRowHeight="12.75" x14ac:dyDescent="0.2"/>
  <cols>
    <col min="1" max="1" width="6.140625" customWidth="1"/>
    <col min="2" max="11" width="17" customWidth="1"/>
    <col min="12" max="12" width="18.85546875" customWidth="1"/>
    <col min="13" max="13" width="18.7109375" customWidth="1"/>
    <col min="14" max="14" width="12.28515625" customWidth="1"/>
    <col min="15" max="15" width="12.7109375" customWidth="1"/>
    <col min="16" max="16" width="16.140625" customWidth="1"/>
  </cols>
  <sheetData>
    <row r="1" spans="1:26" ht="30" customHeight="1" x14ac:dyDescent="0.2"/>
    <row r="2" spans="1:26" ht="15" x14ac:dyDescent="0.2">
      <c r="A2" s="84"/>
      <c r="B2" s="84"/>
      <c r="C2" s="84"/>
      <c r="D2" s="84"/>
      <c r="E2" s="84"/>
      <c r="F2" s="84"/>
      <c r="G2" s="84"/>
      <c r="H2" s="84"/>
      <c r="I2" s="84"/>
      <c r="J2" s="84"/>
      <c r="K2" s="84"/>
      <c r="L2" s="834" t="s">
        <v>562</v>
      </c>
      <c r="M2" s="834"/>
      <c r="N2" s="98"/>
      <c r="O2" s="84"/>
      <c r="P2" s="84"/>
    </row>
    <row r="3" spans="1:26" ht="15.75" x14ac:dyDescent="0.25">
      <c r="A3" s="958" t="s">
        <v>0</v>
      </c>
      <c r="B3" s="958"/>
      <c r="C3" s="958"/>
      <c r="D3" s="958"/>
      <c r="E3" s="958"/>
      <c r="F3" s="958"/>
      <c r="G3" s="958"/>
      <c r="H3" s="958"/>
      <c r="I3" s="958"/>
      <c r="J3" s="958"/>
      <c r="K3" s="958"/>
      <c r="L3" s="958"/>
      <c r="M3" s="958"/>
      <c r="N3" s="84"/>
      <c r="O3" s="84"/>
      <c r="P3" s="84"/>
    </row>
    <row r="4" spans="1:26" ht="20.25" x14ac:dyDescent="0.3">
      <c r="A4" s="749" t="s">
        <v>655</v>
      </c>
      <c r="B4" s="749"/>
      <c r="C4" s="749"/>
      <c r="D4" s="749"/>
      <c r="E4" s="749"/>
      <c r="F4" s="749"/>
      <c r="G4" s="749"/>
      <c r="H4" s="749"/>
      <c r="I4" s="749"/>
      <c r="J4" s="749"/>
      <c r="K4" s="749"/>
      <c r="L4" s="749"/>
      <c r="M4" s="749"/>
      <c r="N4" s="84"/>
      <c r="O4" s="84"/>
      <c r="P4" s="84"/>
    </row>
    <row r="5" spans="1:26" x14ac:dyDescent="0.2">
      <c r="A5" s="84"/>
      <c r="B5" s="84"/>
      <c r="C5" s="84"/>
      <c r="D5" s="84"/>
      <c r="E5" s="84"/>
      <c r="F5" s="84"/>
      <c r="G5" s="84"/>
      <c r="H5" s="84"/>
      <c r="I5" s="84"/>
      <c r="J5" s="84"/>
      <c r="K5" s="84"/>
      <c r="L5" s="84"/>
      <c r="M5" s="84"/>
      <c r="N5" s="84"/>
      <c r="O5" s="84"/>
      <c r="P5" s="84"/>
    </row>
    <row r="6" spans="1:26" ht="15.75" x14ac:dyDescent="0.25">
      <c r="A6" s="750" t="s">
        <v>561</v>
      </c>
      <c r="B6" s="750"/>
      <c r="C6" s="750"/>
      <c r="D6" s="750"/>
      <c r="E6" s="750"/>
      <c r="F6" s="750"/>
      <c r="G6" s="750"/>
      <c r="H6" s="750"/>
      <c r="I6" s="750"/>
      <c r="J6" s="750"/>
      <c r="K6" s="750"/>
      <c r="L6" s="750"/>
      <c r="M6" s="750"/>
      <c r="N6" s="84"/>
      <c r="O6" s="84"/>
      <c r="P6" s="84"/>
    </row>
    <row r="7" spans="1:26" x14ac:dyDescent="0.2">
      <c r="A7" s="84"/>
      <c r="B7" s="84"/>
      <c r="C7" s="84"/>
      <c r="D7" s="84"/>
      <c r="E7" s="84"/>
      <c r="F7" s="84"/>
      <c r="G7" s="84"/>
      <c r="H7" s="84"/>
      <c r="I7" s="84"/>
      <c r="J7" s="84"/>
      <c r="K7" s="84"/>
      <c r="L7" s="84"/>
      <c r="M7" s="84"/>
      <c r="N7" s="84"/>
      <c r="O7" s="84"/>
      <c r="P7" s="84"/>
    </row>
    <row r="8" spans="1:26" ht="15" x14ac:dyDescent="0.25">
      <c r="A8" s="284" t="s">
        <v>896</v>
      </c>
      <c r="B8" s="284"/>
      <c r="C8" s="452"/>
      <c r="D8" s="31"/>
      <c r="E8" s="31"/>
      <c r="F8" s="84"/>
      <c r="G8" s="84"/>
      <c r="H8" s="84"/>
      <c r="I8" s="84"/>
      <c r="J8" s="84"/>
      <c r="K8" s="84"/>
      <c r="L8" s="84"/>
      <c r="M8" s="84"/>
      <c r="N8" s="84"/>
      <c r="O8" s="84"/>
      <c r="P8" s="84"/>
    </row>
    <row r="9" spans="1:26" ht="18" x14ac:dyDescent="0.25">
      <c r="A9" s="87"/>
      <c r="B9" s="87"/>
      <c r="C9" s="87"/>
      <c r="D9" s="87"/>
      <c r="E9" s="87"/>
      <c r="F9" s="84"/>
      <c r="G9" s="84"/>
      <c r="H9" s="84"/>
      <c r="I9" s="84"/>
      <c r="J9" s="84"/>
      <c r="K9" s="84"/>
      <c r="L9" s="84" t="s">
        <v>922</v>
      </c>
      <c r="M9" s="84"/>
      <c r="N9" s="84"/>
      <c r="O9" s="84"/>
      <c r="P9" s="84"/>
    </row>
    <row r="10" spans="1:26" ht="19.899999999999999" customHeight="1" x14ac:dyDescent="0.2">
      <c r="A10" s="959" t="s">
        <v>2</v>
      </c>
      <c r="B10" s="959" t="s">
        <v>3</v>
      </c>
      <c r="C10" s="973" t="s">
        <v>121</v>
      </c>
      <c r="D10" s="973"/>
      <c r="E10" s="974"/>
      <c r="F10" s="975" t="s">
        <v>122</v>
      </c>
      <c r="G10" s="973"/>
      <c r="H10" s="973"/>
      <c r="I10" s="974"/>
      <c r="J10" s="975" t="s">
        <v>198</v>
      </c>
      <c r="K10" s="973"/>
      <c r="L10" s="973"/>
      <c r="M10" s="974"/>
      <c r="Y10" s="9"/>
      <c r="Z10" s="13"/>
    </row>
    <row r="11" spans="1:26" ht="45.75" customHeight="1" x14ac:dyDescent="0.2">
      <c r="A11" s="959"/>
      <c r="B11" s="959"/>
      <c r="C11" s="135" t="s">
        <v>397</v>
      </c>
      <c r="D11" s="4" t="s">
        <v>394</v>
      </c>
      <c r="E11" s="135" t="s">
        <v>201</v>
      </c>
      <c r="F11" s="4" t="s">
        <v>392</v>
      </c>
      <c r="G11" s="135" t="s">
        <v>393</v>
      </c>
      <c r="H11" s="4" t="s">
        <v>394</v>
      </c>
      <c r="I11" s="135" t="s">
        <v>201</v>
      </c>
      <c r="J11" s="4" t="s">
        <v>396</v>
      </c>
      <c r="K11" s="135" t="s">
        <v>393</v>
      </c>
      <c r="L11" s="4" t="s">
        <v>394</v>
      </c>
      <c r="M11" s="5" t="s">
        <v>201</v>
      </c>
    </row>
    <row r="12" spans="1:26" s="15" customFormat="1" x14ac:dyDescent="0.2">
      <c r="A12" s="88">
        <v>1</v>
      </c>
      <c r="B12" s="88">
        <v>2</v>
      </c>
      <c r="C12" s="88">
        <v>3</v>
      </c>
      <c r="D12" s="88">
        <v>4</v>
      </c>
      <c r="E12" s="88">
        <v>5</v>
      </c>
      <c r="F12" s="88">
        <v>6</v>
      </c>
      <c r="G12" s="88">
        <v>7</v>
      </c>
      <c r="H12" s="88">
        <v>8</v>
      </c>
      <c r="I12" s="88">
        <v>9</v>
      </c>
      <c r="J12" s="88">
        <v>10</v>
      </c>
      <c r="K12" s="88">
        <v>11</v>
      </c>
      <c r="L12" s="88">
        <v>12</v>
      </c>
      <c r="M12" s="88">
        <v>13</v>
      </c>
    </row>
    <row r="13" spans="1:26" ht="15" customHeight="1" x14ac:dyDescent="0.2">
      <c r="A13" s="8">
        <v>1</v>
      </c>
      <c r="B13" s="19" t="s">
        <v>830</v>
      </c>
      <c r="C13" s="91"/>
      <c r="D13" s="91"/>
      <c r="E13" s="91"/>
      <c r="F13" s="91"/>
      <c r="G13" s="91"/>
      <c r="H13" s="91"/>
      <c r="I13" s="91"/>
      <c r="J13" s="91"/>
      <c r="K13" s="91"/>
      <c r="L13" s="91"/>
      <c r="M13" s="91"/>
    </row>
    <row r="14" spans="1:26" ht="15" customHeight="1" x14ac:dyDescent="0.2">
      <c r="A14" s="8">
        <v>2</v>
      </c>
      <c r="B14" s="19" t="s">
        <v>831</v>
      </c>
      <c r="C14" s="91"/>
      <c r="D14" s="91"/>
      <c r="E14" s="91"/>
      <c r="F14" s="91"/>
      <c r="G14" s="91"/>
      <c r="H14" s="91"/>
      <c r="I14" s="91"/>
      <c r="J14" s="91"/>
      <c r="K14" s="91"/>
      <c r="L14" s="91"/>
      <c r="M14" s="91"/>
    </row>
    <row r="15" spans="1:26" ht="15" customHeight="1" x14ac:dyDescent="0.2">
      <c r="A15" s="8">
        <v>3</v>
      </c>
      <c r="B15" s="19" t="s">
        <v>832</v>
      </c>
      <c r="C15" s="91"/>
      <c r="D15" s="91"/>
      <c r="E15" s="91"/>
      <c r="F15" s="91"/>
      <c r="G15" s="91"/>
      <c r="H15" s="91"/>
      <c r="I15" s="91"/>
      <c r="J15" s="91"/>
      <c r="K15" s="91"/>
      <c r="L15" s="91"/>
      <c r="M15" s="91"/>
    </row>
    <row r="16" spans="1:26" ht="15" customHeight="1" x14ac:dyDescent="0.2">
      <c r="A16" s="8">
        <v>4</v>
      </c>
      <c r="B16" s="19" t="s">
        <v>833</v>
      </c>
      <c r="C16" s="91"/>
      <c r="D16" s="91"/>
      <c r="E16" s="91"/>
      <c r="F16" s="976" t="s">
        <v>855</v>
      </c>
      <c r="G16" s="977"/>
      <c r="H16" s="977"/>
      <c r="I16" s="978"/>
      <c r="J16" s="91"/>
      <c r="K16" s="91"/>
      <c r="L16" s="91"/>
      <c r="M16" s="91"/>
    </row>
    <row r="17" spans="1:16" ht="15" customHeight="1" x14ac:dyDescent="0.2">
      <c r="A17" s="8">
        <v>5</v>
      </c>
      <c r="B17" s="19" t="s">
        <v>834</v>
      </c>
      <c r="C17" s="91"/>
      <c r="D17" s="91"/>
      <c r="E17" s="91"/>
      <c r="F17" s="979"/>
      <c r="G17" s="980"/>
      <c r="H17" s="980"/>
      <c r="I17" s="981"/>
      <c r="J17" s="91"/>
      <c r="K17" s="91"/>
      <c r="L17" s="91"/>
      <c r="M17" s="91"/>
    </row>
    <row r="18" spans="1:16" ht="15" customHeight="1" x14ac:dyDescent="0.2">
      <c r="A18" s="8">
        <v>6</v>
      </c>
      <c r="B18" s="19" t="s">
        <v>835</v>
      </c>
      <c r="C18" s="91"/>
      <c r="D18" s="91"/>
      <c r="E18" s="91"/>
      <c r="F18" s="982"/>
      <c r="G18" s="983"/>
      <c r="H18" s="983"/>
      <c r="I18" s="984"/>
      <c r="J18" s="91"/>
      <c r="K18" s="91"/>
      <c r="L18" s="91"/>
      <c r="M18" s="91"/>
    </row>
    <row r="19" spans="1:16" ht="15" customHeight="1" x14ac:dyDescent="0.2">
      <c r="A19" s="8">
        <v>7</v>
      </c>
      <c r="B19" s="19" t="s">
        <v>836</v>
      </c>
      <c r="C19" s="91"/>
      <c r="D19" s="91"/>
      <c r="E19" s="91"/>
      <c r="F19" s="91"/>
      <c r="G19" s="91"/>
      <c r="H19" s="91"/>
      <c r="I19" s="91"/>
      <c r="J19" s="91"/>
      <c r="K19" s="91"/>
      <c r="L19" s="91"/>
      <c r="M19" s="91"/>
    </row>
    <row r="20" spans="1:16" ht="15" customHeight="1" x14ac:dyDescent="0.2">
      <c r="A20" s="8">
        <v>8</v>
      </c>
      <c r="B20" s="19" t="s">
        <v>837</v>
      </c>
      <c r="C20" s="91"/>
      <c r="D20" s="91"/>
      <c r="E20" s="91"/>
      <c r="F20" s="91"/>
      <c r="G20" s="91"/>
      <c r="H20" s="91"/>
      <c r="I20" s="91"/>
      <c r="J20" s="91"/>
      <c r="K20" s="91"/>
      <c r="L20" s="91"/>
      <c r="M20" s="91"/>
    </row>
    <row r="21" spans="1:16" ht="15" customHeight="1" x14ac:dyDescent="0.2">
      <c r="A21" s="8">
        <v>9</v>
      </c>
      <c r="B21" s="19" t="s">
        <v>838</v>
      </c>
      <c r="C21" s="91"/>
      <c r="D21" s="91"/>
      <c r="E21" s="91"/>
      <c r="F21" s="91"/>
      <c r="G21" s="91"/>
      <c r="H21" s="91"/>
      <c r="I21" s="91"/>
      <c r="J21" s="91"/>
      <c r="K21" s="91"/>
      <c r="L21" s="91"/>
      <c r="M21" s="91"/>
    </row>
    <row r="22" spans="1:16" ht="15" customHeight="1" x14ac:dyDescent="0.2">
      <c r="A22" s="8">
        <v>10</v>
      </c>
      <c r="B22" s="19" t="s">
        <v>839</v>
      </c>
      <c r="C22" s="91"/>
      <c r="D22" s="91"/>
      <c r="E22" s="91"/>
      <c r="F22" s="91"/>
      <c r="G22" s="91"/>
      <c r="H22" s="91"/>
      <c r="I22" s="91"/>
      <c r="J22" s="91"/>
      <c r="K22" s="91"/>
      <c r="L22" s="91"/>
      <c r="M22" s="91"/>
    </row>
    <row r="23" spans="1:16" ht="15" customHeight="1" x14ac:dyDescent="0.2">
      <c r="A23" s="8">
        <v>11</v>
      </c>
      <c r="B23" s="19" t="s">
        <v>840</v>
      </c>
      <c r="C23" s="91"/>
      <c r="D23" s="91"/>
      <c r="E23" s="91"/>
      <c r="F23" s="91"/>
      <c r="G23" s="91"/>
      <c r="H23" s="91"/>
      <c r="I23" s="91"/>
      <c r="J23" s="91"/>
      <c r="K23" s="91"/>
      <c r="L23" s="91"/>
      <c r="M23" s="91"/>
    </row>
    <row r="24" spans="1:16" ht="15" customHeight="1" x14ac:dyDescent="0.2">
      <c r="A24" s="8">
        <v>12</v>
      </c>
      <c r="B24" s="19" t="s">
        <v>841</v>
      </c>
      <c r="C24" s="91"/>
      <c r="D24" s="91"/>
      <c r="E24" s="91"/>
      <c r="F24" s="91"/>
      <c r="G24" s="91"/>
      <c r="H24" s="91"/>
      <c r="I24" s="91"/>
      <c r="J24" s="91"/>
      <c r="K24" s="91"/>
      <c r="L24" s="91"/>
      <c r="M24" s="91"/>
    </row>
    <row r="25" spans="1:16" ht="15" customHeight="1" x14ac:dyDescent="0.2">
      <c r="A25" s="29"/>
      <c r="B25" s="29" t="s">
        <v>17</v>
      </c>
      <c r="C25" s="91"/>
      <c r="D25" s="91"/>
      <c r="E25" s="91"/>
      <c r="F25" s="91"/>
      <c r="G25" s="91"/>
      <c r="H25" s="91"/>
      <c r="I25" s="91"/>
      <c r="J25" s="91"/>
      <c r="K25" s="91"/>
      <c r="L25" s="91"/>
      <c r="M25" s="91"/>
    </row>
    <row r="26" spans="1:16" x14ac:dyDescent="0.2">
      <c r="A26" s="93"/>
      <c r="B26" s="93"/>
      <c r="C26" s="93"/>
      <c r="D26" s="93"/>
      <c r="E26" s="93"/>
      <c r="F26" s="84"/>
      <c r="G26" s="84"/>
      <c r="H26" s="84"/>
      <c r="I26" s="84"/>
      <c r="J26" s="84"/>
      <c r="K26" s="84"/>
      <c r="L26" s="84"/>
      <c r="M26" s="84"/>
      <c r="N26" s="84"/>
      <c r="O26" s="84"/>
      <c r="P26" s="84"/>
    </row>
    <row r="27" spans="1:16" x14ac:dyDescent="0.2">
      <c r="A27" s="84"/>
      <c r="B27" s="84"/>
      <c r="C27" s="84"/>
      <c r="D27" s="84"/>
      <c r="E27" s="84"/>
      <c r="F27" s="84"/>
      <c r="G27" s="84"/>
      <c r="H27" s="84"/>
      <c r="I27" s="84"/>
      <c r="J27" s="84"/>
      <c r="K27" s="84"/>
      <c r="L27" s="84"/>
      <c r="M27" s="84"/>
      <c r="N27" s="84"/>
      <c r="O27" s="84"/>
      <c r="P27" s="84"/>
    </row>
    <row r="34" spans="1:13" x14ac:dyDescent="0.2">
      <c r="L34" s="680" t="s">
        <v>828</v>
      </c>
      <c r="M34" s="680"/>
    </row>
    <row r="35" spans="1:13" x14ac:dyDescent="0.2">
      <c r="L35" s="680" t="s">
        <v>824</v>
      </c>
      <c r="M35" s="680"/>
    </row>
    <row r="36" spans="1:13" ht="15.75" x14ac:dyDescent="0.25">
      <c r="A36" s="96" t="s">
        <v>12</v>
      </c>
      <c r="L36" s="680" t="s">
        <v>825</v>
      </c>
      <c r="M36" s="680"/>
    </row>
    <row r="37" spans="1:13" x14ac:dyDescent="0.2">
      <c r="L37" s="429" t="s">
        <v>82</v>
      </c>
      <c r="M37" s="429"/>
    </row>
  </sheetData>
  <mergeCells count="13">
    <mergeCell ref="L34:M34"/>
    <mergeCell ref="L35:M35"/>
    <mergeCell ref="L36:M36"/>
    <mergeCell ref="C10:E10"/>
    <mergeCell ref="L2:M2"/>
    <mergeCell ref="A3:M3"/>
    <mergeCell ref="A4:M4"/>
    <mergeCell ref="A6:M6"/>
    <mergeCell ref="A10:A11"/>
    <mergeCell ref="B10:B11"/>
    <mergeCell ref="F10:I10"/>
    <mergeCell ref="J10:M10"/>
    <mergeCell ref="F16:I18"/>
  </mergeCells>
  <printOptions horizontalCentered="1"/>
  <pageMargins left="0.70866141732283472" right="0.70866141732283472" top="0.23622047244094491" bottom="0" header="0.31496062992125984" footer="0.31496062992125984"/>
  <pageSetup paperSize="9" scale="62"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view="pageBreakPreview" topLeftCell="A5" zoomScale="90" zoomScaleSheetLayoutView="90" workbookViewId="0">
      <selection activeCell="A5" sqref="A5:K5"/>
    </sheetView>
  </sheetViews>
  <sheetFormatPr defaultRowHeight="12.75" x14ac:dyDescent="0.2"/>
  <cols>
    <col min="1" max="1" width="5.85546875" customWidth="1"/>
    <col min="2" max="2" width="12.28515625" customWidth="1"/>
    <col min="6" max="6" width="13.42578125" customWidth="1"/>
    <col min="7" max="7" width="14.85546875" customWidth="1"/>
    <col min="8" max="8" width="12.42578125" customWidth="1"/>
    <col min="9" max="9" width="15.28515625" customWidth="1"/>
    <col min="10" max="10" width="14.28515625" customWidth="1"/>
    <col min="11" max="11" width="16.42578125" customWidth="1"/>
    <col min="12" max="12" width="9.140625" hidden="1" customWidth="1"/>
  </cols>
  <sheetData>
    <row r="1" spans="1:12" ht="30" customHeight="1" x14ac:dyDescent="0.2"/>
    <row r="2" spans="1:12" ht="18" x14ac:dyDescent="0.35">
      <c r="A2" s="772" t="s">
        <v>0</v>
      </c>
      <c r="B2" s="772"/>
      <c r="C2" s="772"/>
      <c r="D2" s="772"/>
      <c r="E2" s="772"/>
      <c r="F2" s="772"/>
      <c r="G2" s="772"/>
      <c r="H2" s="772"/>
      <c r="I2" s="772"/>
      <c r="J2" s="985" t="s">
        <v>541</v>
      </c>
      <c r="K2" s="985"/>
    </row>
    <row r="3" spans="1:12" ht="21" x14ac:dyDescent="0.35">
      <c r="A3" s="773" t="s">
        <v>655</v>
      </c>
      <c r="B3" s="773"/>
      <c r="C3" s="773"/>
      <c r="D3" s="773"/>
      <c r="E3" s="773"/>
      <c r="F3" s="773"/>
      <c r="G3" s="773"/>
      <c r="H3" s="773"/>
      <c r="I3" s="773"/>
      <c r="J3" s="773"/>
      <c r="K3" s="773"/>
    </row>
    <row r="4" spans="1:12" ht="15" x14ac:dyDescent="0.3">
      <c r="A4" s="191"/>
      <c r="B4" s="191"/>
      <c r="C4" s="191"/>
      <c r="D4" s="191"/>
      <c r="E4" s="191"/>
      <c r="F4" s="191"/>
      <c r="G4" s="191"/>
      <c r="H4" s="191"/>
      <c r="I4" s="191"/>
      <c r="J4" s="191"/>
      <c r="K4" s="191"/>
    </row>
    <row r="5" spans="1:12" ht="33.75" customHeight="1" x14ac:dyDescent="0.3">
      <c r="A5" s="986" t="s">
        <v>540</v>
      </c>
      <c r="B5" s="986"/>
      <c r="C5" s="986"/>
      <c r="D5" s="986"/>
      <c r="E5" s="986"/>
      <c r="F5" s="986"/>
      <c r="G5" s="986"/>
      <c r="H5" s="986"/>
      <c r="I5" s="986"/>
      <c r="J5" s="986"/>
      <c r="K5" s="986"/>
    </row>
    <row r="6" spans="1:12" ht="15.75" x14ac:dyDescent="0.3">
      <c r="A6" s="284" t="s">
        <v>896</v>
      </c>
      <c r="B6" s="192"/>
      <c r="C6" s="192"/>
      <c r="D6" s="192"/>
      <c r="E6" s="192"/>
      <c r="F6" s="192"/>
      <c r="G6" s="192"/>
      <c r="H6" s="192"/>
      <c r="I6" s="191" t="s">
        <v>922</v>
      </c>
      <c r="J6" s="99"/>
      <c r="K6" s="99"/>
      <c r="L6" s="99"/>
    </row>
    <row r="7" spans="1:12" ht="27.75" customHeight="1" x14ac:dyDescent="0.2">
      <c r="A7" s="880" t="s">
        <v>2</v>
      </c>
      <c r="B7" s="880" t="s">
        <v>3</v>
      </c>
      <c r="C7" s="880" t="s">
        <v>306</v>
      </c>
      <c r="D7" s="880" t="s">
        <v>307</v>
      </c>
      <c r="E7" s="880"/>
      <c r="F7" s="880"/>
      <c r="G7" s="880"/>
      <c r="H7" s="880"/>
      <c r="I7" s="881" t="s">
        <v>308</v>
      </c>
      <c r="J7" s="882"/>
      <c r="K7" s="883"/>
    </row>
    <row r="8" spans="1:12" ht="105.75" customHeight="1" x14ac:dyDescent="0.2">
      <c r="A8" s="880"/>
      <c r="B8" s="880"/>
      <c r="C8" s="880"/>
      <c r="D8" s="222" t="s">
        <v>309</v>
      </c>
      <c r="E8" s="222" t="s">
        <v>201</v>
      </c>
      <c r="F8" s="222" t="s">
        <v>462</v>
      </c>
      <c r="G8" s="222" t="s">
        <v>310</v>
      </c>
      <c r="H8" s="222" t="s">
        <v>433</v>
      </c>
      <c r="I8" s="222" t="s">
        <v>311</v>
      </c>
      <c r="J8" s="222" t="s">
        <v>312</v>
      </c>
      <c r="K8" s="222" t="s">
        <v>313</v>
      </c>
    </row>
    <row r="9" spans="1:12" ht="15" x14ac:dyDescent="0.2">
      <c r="A9" s="195" t="s">
        <v>270</v>
      </c>
      <c r="B9" s="195" t="s">
        <v>271</v>
      </c>
      <c r="C9" s="195" t="s">
        <v>272</v>
      </c>
      <c r="D9" s="195" t="s">
        <v>273</v>
      </c>
      <c r="E9" s="195" t="s">
        <v>274</v>
      </c>
      <c r="F9" s="195" t="s">
        <v>275</v>
      </c>
      <c r="G9" s="195" t="s">
        <v>276</v>
      </c>
      <c r="H9" s="195" t="s">
        <v>277</v>
      </c>
      <c r="I9" s="195" t="s">
        <v>295</v>
      </c>
      <c r="J9" s="195" t="s">
        <v>296</v>
      </c>
      <c r="K9" s="195" t="s">
        <v>297</v>
      </c>
    </row>
    <row r="10" spans="1:12" x14ac:dyDescent="0.2">
      <c r="A10" s="8">
        <v>1</v>
      </c>
      <c r="B10" s="19" t="s">
        <v>830</v>
      </c>
      <c r="C10" s="9"/>
      <c r="D10" s="9"/>
      <c r="E10" s="9"/>
      <c r="F10" s="9"/>
      <c r="G10" s="9"/>
      <c r="H10" s="9"/>
      <c r="I10" s="9"/>
      <c r="J10" s="9"/>
      <c r="K10" s="9"/>
    </row>
    <row r="11" spans="1:12" x14ac:dyDescent="0.2">
      <c r="A11" s="8">
        <v>2</v>
      </c>
      <c r="B11" s="19" t="s">
        <v>831</v>
      </c>
      <c r="C11" s="9"/>
      <c r="D11" s="9"/>
      <c r="E11" s="9"/>
      <c r="F11" s="9"/>
      <c r="G11" s="9"/>
      <c r="H11" s="9"/>
      <c r="I11" s="9"/>
      <c r="J11" s="9"/>
      <c r="K11" s="9"/>
    </row>
    <row r="12" spans="1:12" x14ac:dyDescent="0.2">
      <c r="A12" s="8">
        <v>3</v>
      </c>
      <c r="B12" s="19" t="s">
        <v>832</v>
      </c>
      <c r="C12" s="9"/>
      <c r="D12" s="9"/>
      <c r="E12" s="9"/>
      <c r="F12" s="9"/>
      <c r="G12" s="9"/>
      <c r="H12" s="9"/>
      <c r="I12" s="9"/>
      <c r="J12" s="9"/>
      <c r="K12" s="9"/>
    </row>
    <row r="13" spans="1:12" x14ac:dyDescent="0.2">
      <c r="A13" s="8">
        <v>4</v>
      </c>
      <c r="B13" s="19" t="s">
        <v>833</v>
      </c>
      <c r="C13" s="9"/>
      <c r="D13" s="9"/>
      <c r="E13" s="9"/>
      <c r="F13" s="9"/>
      <c r="G13" s="9"/>
      <c r="H13" s="9"/>
      <c r="I13" s="9"/>
      <c r="J13" s="9"/>
      <c r="K13" s="9"/>
    </row>
    <row r="14" spans="1:12" x14ac:dyDescent="0.2">
      <c r="A14" s="8">
        <v>5</v>
      </c>
      <c r="B14" s="19" t="s">
        <v>834</v>
      </c>
      <c r="C14" s="9"/>
      <c r="D14" s="9"/>
      <c r="E14" s="9"/>
      <c r="F14" s="820" t="s">
        <v>855</v>
      </c>
      <c r="G14" s="821"/>
      <c r="H14" s="821"/>
      <c r="I14" s="822"/>
      <c r="J14" s="9"/>
      <c r="K14" s="9"/>
    </row>
    <row r="15" spans="1:12" x14ac:dyDescent="0.2">
      <c r="A15" s="8">
        <v>6</v>
      </c>
      <c r="B15" s="19" t="s">
        <v>835</v>
      </c>
      <c r="C15" s="9"/>
      <c r="D15" s="9"/>
      <c r="E15" s="9"/>
      <c r="F15" s="823"/>
      <c r="G15" s="824"/>
      <c r="H15" s="824"/>
      <c r="I15" s="825"/>
      <c r="J15" s="9"/>
      <c r="K15" s="9"/>
    </row>
    <row r="16" spans="1:12" x14ac:dyDescent="0.2">
      <c r="A16" s="8">
        <v>7</v>
      </c>
      <c r="B16" s="19" t="s">
        <v>836</v>
      </c>
      <c r="C16" s="9"/>
      <c r="D16" s="9"/>
      <c r="E16" s="9"/>
      <c r="F16" s="826"/>
      <c r="G16" s="827"/>
      <c r="H16" s="827"/>
      <c r="I16" s="828"/>
      <c r="J16" s="9"/>
      <c r="K16" s="9"/>
    </row>
    <row r="17" spans="1:11" x14ac:dyDescent="0.2">
      <c r="A17" s="8">
        <v>8</v>
      </c>
      <c r="B17" s="19" t="s">
        <v>837</v>
      </c>
      <c r="C17" s="9"/>
      <c r="D17" s="9"/>
      <c r="E17" s="9"/>
      <c r="F17" s="9"/>
      <c r="G17" s="9"/>
      <c r="H17" s="9"/>
      <c r="I17" s="9"/>
      <c r="J17" s="9"/>
      <c r="K17" s="9"/>
    </row>
    <row r="18" spans="1:11" x14ac:dyDescent="0.2">
      <c r="A18" s="8">
        <v>9</v>
      </c>
      <c r="B18" s="19" t="s">
        <v>838</v>
      </c>
      <c r="C18" s="9"/>
      <c r="D18" s="9"/>
      <c r="E18" s="9"/>
      <c r="F18" s="9"/>
      <c r="G18" s="9"/>
      <c r="H18" s="9"/>
      <c r="I18" s="9"/>
      <c r="J18" s="9"/>
      <c r="K18" s="9"/>
    </row>
    <row r="19" spans="1:11" x14ac:dyDescent="0.2">
      <c r="A19" s="8">
        <v>10</v>
      </c>
      <c r="B19" s="19" t="s">
        <v>839</v>
      </c>
      <c r="C19" s="9"/>
      <c r="D19" s="9"/>
      <c r="E19" s="9"/>
      <c r="F19" s="9"/>
      <c r="G19" s="9"/>
      <c r="H19" s="9"/>
      <c r="I19" s="9"/>
      <c r="J19" s="9"/>
      <c r="K19" s="9"/>
    </row>
    <row r="20" spans="1:11" x14ac:dyDescent="0.2">
      <c r="A20" s="8">
        <v>11</v>
      </c>
      <c r="B20" s="19" t="s">
        <v>840</v>
      </c>
      <c r="C20" s="9"/>
      <c r="D20" s="9"/>
      <c r="E20" s="9"/>
      <c r="F20" s="9"/>
      <c r="G20" s="9"/>
      <c r="H20" s="9"/>
      <c r="I20" s="9"/>
      <c r="J20" s="9"/>
      <c r="K20" s="9"/>
    </row>
    <row r="21" spans="1:11" x14ac:dyDescent="0.2">
      <c r="A21" s="8">
        <v>12</v>
      </c>
      <c r="B21" s="19" t="s">
        <v>841</v>
      </c>
      <c r="C21" s="9"/>
      <c r="D21" s="9"/>
      <c r="E21" s="9"/>
      <c r="F21" s="9"/>
      <c r="G21" s="9"/>
      <c r="H21" s="9"/>
      <c r="I21" s="9"/>
      <c r="J21" s="9"/>
      <c r="K21" s="9"/>
    </row>
    <row r="22" spans="1:11" x14ac:dyDescent="0.2">
      <c r="A22" s="29"/>
      <c r="B22" s="29" t="s">
        <v>17</v>
      </c>
      <c r="C22" s="9"/>
      <c r="D22" s="9"/>
      <c r="E22" s="9"/>
      <c r="F22" s="9"/>
      <c r="G22" s="9"/>
      <c r="H22" s="9"/>
      <c r="I22" s="9"/>
      <c r="J22" s="9"/>
      <c r="K22" s="9"/>
    </row>
    <row r="24" spans="1:11" x14ac:dyDescent="0.2">
      <c r="A24" s="15" t="s">
        <v>463</v>
      </c>
    </row>
    <row r="29" spans="1:11" x14ac:dyDescent="0.2">
      <c r="J29" s="680" t="s">
        <v>828</v>
      </c>
      <c r="K29" s="680"/>
    </row>
    <row r="30" spans="1:11" x14ac:dyDescent="0.2">
      <c r="J30" s="680" t="s">
        <v>824</v>
      </c>
      <c r="K30" s="680"/>
    </row>
    <row r="31" spans="1:11" x14ac:dyDescent="0.2">
      <c r="A31" s="198" t="s">
        <v>12</v>
      </c>
      <c r="J31" s="680" t="s">
        <v>825</v>
      </c>
      <c r="K31" s="680"/>
    </row>
    <row r="32" spans="1:11" x14ac:dyDescent="0.2">
      <c r="J32" s="545" t="s">
        <v>82</v>
      </c>
      <c r="K32" s="545"/>
    </row>
  </sheetData>
  <mergeCells count="13">
    <mergeCell ref="J29:K29"/>
    <mergeCell ref="J30:K30"/>
    <mergeCell ref="J31:K31"/>
    <mergeCell ref="A2:I2"/>
    <mergeCell ref="J2:K2"/>
    <mergeCell ref="A3:K3"/>
    <mergeCell ref="A5:K5"/>
    <mergeCell ref="A7:A8"/>
    <mergeCell ref="B7:B8"/>
    <mergeCell ref="C7:C8"/>
    <mergeCell ref="D7:H7"/>
    <mergeCell ref="I7:K7"/>
    <mergeCell ref="F14:I16"/>
  </mergeCells>
  <printOptions horizontalCentered="1"/>
  <pageMargins left="0.70866141732283472" right="0.70866141732283472" top="0.23622047244094491" bottom="0" header="0.31496062992125984" footer="0.31496062992125984"/>
  <pageSetup paperSize="9"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view="pageBreakPreview" topLeftCell="A3" zoomScale="64" zoomScaleSheetLayoutView="64" workbookViewId="0">
      <selection activeCell="A3" sqref="A3:O3"/>
    </sheetView>
  </sheetViews>
  <sheetFormatPr defaultRowHeight="12.75" x14ac:dyDescent="0.2"/>
  <cols>
    <col min="1" max="1" width="7.85546875" customWidth="1"/>
    <col min="2" max="2" width="14" customWidth="1"/>
    <col min="3" max="3" width="13" customWidth="1"/>
    <col min="5" max="5" width="11.42578125" customWidth="1"/>
    <col min="6" max="6" width="11.85546875" customWidth="1"/>
    <col min="7" max="8" width="12.28515625" customWidth="1"/>
    <col min="9" max="9" width="13" customWidth="1"/>
    <col min="10" max="10" width="12" customWidth="1"/>
    <col min="11" max="11" width="14" customWidth="1"/>
    <col min="12" max="12" width="12.42578125" customWidth="1"/>
    <col min="13" max="13" width="13.42578125" customWidth="1"/>
    <col min="14" max="14" width="11.85546875" customWidth="1"/>
    <col min="15" max="15" width="13.7109375" customWidth="1"/>
  </cols>
  <sheetData>
    <row r="1" spans="1:15" ht="30" customHeight="1" x14ac:dyDescent="0.2"/>
    <row r="2" spans="1:15" ht="18" x14ac:dyDescent="0.35">
      <c r="A2" s="772" t="s">
        <v>0</v>
      </c>
      <c r="B2" s="772"/>
      <c r="C2" s="772"/>
      <c r="D2" s="772"/>
      <c r="E2" s="772"/>
      <c r="F2" s="772"/>
      <c r="G2" s="772"/>
      <c r="H2" s="772"/>
      <c r="I2" s="772"/>
      <c r="J2" s="772"/>
      <c r="K2" s="772"/>
      <c r="L2" s="772"/>
      <c r="M2" s="772"/>
      <c r="N2" s="772"/>
      <c r="O2" s="229" t="s">
        <v>543</v>
      </c>
    </row>
    <row r="3" spans="1:15" ht="21" x14ac:dyDescent="0.35">
      <c r="A3" s="773" t="s">
        <v>655</v>
      </c>
      <c r="B3" s="773"/>
      <c r="C3" s="773"/>
      <c r="D3" s="773"/>
      <c r="E3" s="773"/>
      <c r="F3" s="773"/>
      <c r="G3" s="773"/>
      <c r="H3" s="773"/>
      <c r="I3" s="773"/>
      <c r="J3" s="773"/>
      <c r="K3" s="773"/>
      <c r="L3" s="773"/>
      <c r="M3" s="773"/>
      <c r="N3" s="773"/>
      <c r="O3" s="773"/>
    </row>
    <row r="4" spans="1:15" ht="15" x14ac:dyDescent="0.3">
      <c r="A4" s="191"/>
      <c r="B4" s="191"/>
      <c r="C4" s="191"/>
      <c r="D4" s="191"/>
      <c r="E4" s="191"/>
      <c r="F4" s="191"/>
      <c r="G4" s="191"/>
      <c r="H4" s="191"/>
      <c r="I4" s="191"/>
      <c r="J4" s="191"/>
      <c r="K4" s="191"/>
    </row>
    <row r="5" spans="1:15" ht="18" x14ac:dyDescent="0.35">
      <c r="A5" s="772" t="s">
        <v>542</v>
      </c>
      <c r="B5" s="772"/>
      <c r="C5" s="772"/>
      <c r="D5" s="772"/>
      <c r="E5" s="772"/>
      <c r="F5" s="772"/>
      <c r="G5" s="772"/>
      <c r="H5" s="772"/>
      <c r="I5" s="772"/>
      <c r="J5" s="772"/>
      <c r="K5" s="772"/>
      <c r="L5" s="772"/>
      <c r="M5" s="772"/>
      <c r="N5" s="772"/>
      <c r="O5" s="772"/>
    </row>
    <row r="6" spans="1:15" ht="15.75" x14ac:dyDescent="0.3">
      <c r="A6" s="284" t="s">
        <v>896</v>
      </c>
      <c r="B6" s="192"/>
      <c r="C6" s="192"/>
      <c r="D6" s="192"/>
      <c r="E6" s="192"/>
      <c r="F6" s="192"/>
      <c r="G6" s="192"/>
      <c r="H6" s="192"/>
      <c r="I6" s="192"/>
      <c r="J6" s="192"/>
      <c r="K6" s="191"/>
      <c r="L6" s="988" t="s">
        <v>922</v>
      </c>
      <c r="M6" s="989"/>
      <c r="N6" s="989"/>
      <c r="O6" s="989"/>
    </row>
    <row r="7" spans="1:15" ht="44.25" customHeight="1" x14ac:dyDescent="0.2">
      <c r="A7" s="880" t="s">
        <v>2</v>
      </c>
      <c r="B7" s="880" t="s">
        <v>3</v>
      </c>
      <c r="C7" s="880" t="s">
        <v>314</v>
      </c>
      <c r="D7" s="878" t="s">
        <v>315</v>
      </c>
      <c r="E7" s="878" t="s">
        <v>316</v>
      </c>
      <c r="F7" s="878" t="s">
        <v>317</v>
      </c>
      <c r="G7" s="878" t="s">
        <v>318</v>
      </c>
      <c r="H7" s="880" t="s">
        <v>319</v>
      </c>
      <c r="I7" s="880"/>
      <c r="J7" s="880" t="s">
        <v>320</v>
      </c>
      <c r="K7" s="880"/>
      <c r="L7" s="880" t="s">
        <v>321</v>
      </c>
      <c r="M7" s="880"/>
      <c r="N7" s="880" t="s">
        <v>322</v>
      </c>
      <c r="O7" s="880"/>
    </row>
    <row r="8" spans="1:15" ht="66.75" customHeight="1" x14ac:dyDescent="0.2">
      <c r="A8" s="880"/>
      <c r="B8" s="880"/>
      <c r="C8" s="880"/>
      <c r="D8" s="879"/>
      <c r="E8" s="879"/>
      <c r="F8" s="879"/>
      <c r="G8" s="879"/>
      <c r="H8" s="222" t="s">
        <v>323</v>
      </c>
      <c r="I8" s="222" t="s">
        <v>324</v>
      </c>
      <c r="J8" s="222" t="s">
        <v>323</v>
      </c>
      <c r="K8" s="222" t="s">
        <v>324</v>
      </c>
      <c r="L8" s="222" t="s">
        <v>323</v>
      </c>
      <c r="M8" s="222" t="s">
        <v>324</v>
      </c>
      <c r="N8" s="222" t="s">
        <v>323</v>
      </c>
      <c r="O8" s="222" t="s">
        <v>324</v>
      </c>
    </row>
    <row r="9" spans="1:15" ht="15" x14ac:dyDescent="0.2">
      <c r="A9" s="195" t="s">
        <v>270</v>
      </c>
      <c r="B9" s="195" t="s">
        <v>271</v>
      </c>
      <c r="C9" s="195" t="s">
        <v>272</v>
      </c>
      <c r="D9" s="195" t="s">
        <v>273</v>
      </c>
      <c r="E9" s="195" t="s">
        <v>274</v>
      </c>
      <c r="F9" s="195" t="s">
        <v>275</v>
      </c>
      <c r="G9" s="195" t="s">
        <v>276</v>
      </c>
      <c r="H9" s="195" t="s">
        <v>277</v>
      </c>
      <c r="I9" s="195" t="s">
        <v>295</v>
      </c>
      <c r="J9" s="195" t="s">
        <v>296</v>
      </c>
      <c r="K9" s="195" t="s">
        <v>297</v>
      </c>
      <c r="L9" s="195" t="s">
        <v>325</v>
      </c>
      <c r="M9" s="195" t="s">
        <v>326</v>
      </c>
      <c r="N9" s="195" t="s">
        <v>327</v>
      </c>
      <c r="O9" s="195" t="s">
        <v>328</v>
      </c>
    </row>
    <row r="10" spans="1:15" x14ac:dyDescent="0.2">
      <c r="A10" s="434">
        <v>1</v>
      </c>
      <c r="B10" s="19" t="s">
        <v>830</v>
      </c>
      <c r="C10" s="9"/>
      <c r="D10" s="9"/>
      <c r="E10" s="9"/>
      <c r="F10" s="9"/>
      <c r="G10" s="9"/>
      <c r="H10" s="9"/>
      <c r="I10" s="9"/>
      <c r="J10" s="9"/>
      <c r="K10" s="9"/>
      <c r="L10" s="9"/>
      <c r="M10" s="9"/>
      <c r="N10" s="9"/>
      <c r="O10" s="9"/>
    </row>
    <row r="11" spans="1:15" x14ac:dyDescent="0.2">
      <c r="A11" s="434">
        <v>2</v>
      </c>
      <c r="B11" s="19" t="s">
        <v>831</v>
      </c>
      <c r="C11" s="9"/>
      <c r="D11" s="9"/>
      <c r="E11" s="9"/>
      <c r="F11" s="9"/>
      <c r="G11" s="9"/>
      <c r="H11" s="9"/>
      <c r="I11" s="9"/>
      <c r="J11" s="9"/>
      <c r="K11" s="9"/>
      <c r="L11" s="9"/>
      <c r="M11" s="9"/>
      <c r="N11" s="9"/>
      <c r="O11" s="9"/>
    </row>
    <row r="12" spans="1:15" x14ac:dyDescent="0.2">
      <c r="A12" s="434">
        <v>3</v>
      </c>
      <c r="B12" s="19" t="s">
        <v>832</v>
      </c>
      <c r="C12" s="9"/>
      <c r="D12" s="9"/>
      <c r="E12" s="9"/>
      <c r="F12" s="9"/>
      <c r="G12" s="9"/>
      <c r="H12" s="987" t="s">
        <v>855</v>
      </c>
      <c r="I12" s="987"/>
      <c r="J12" s="987"/>
      <c r="K12" s="987"/>
      <c r="L12" s="987"/>
      <c r="M12" s="9"/>
      <c r="N12" s="9"/>
      <c r="O12" s="9"/>
    </row>
    <row r="13" spans="1:15" x14ac:dyDescent="0.2">
      <c r="A13" s="434">
        <v>4</v>
      </c>
      <c r="B13" s="19" t="s">
        <v>833</v>
      </c>
      <c r="C13" s="9"/>
      <c r="D13" s="9"/>
      <c r="E13" s="9"/>
      <c r="F13" s="9"/>
      <c r="G13" s="9"/>
      <c r="H13" s="987"/>
      <c r="I13" s="987"/>
      <c r="J13" s="987"/>
      <c r="K13" s="987"/>
      <c r="L13" s="987"/>
      <c r="M13" s="9"/>
      <c r="N13" s="9"/>
      <c r="O13" s="9"/>
    </row>
    <row r="14" spans="1:15" x14ac:dyDescent="0.2">
      <c r="A14" s="434">
        <v>5</v>
      </c>
      <c r="B14" s="19" t="s">
        <v>834</v>
      </c>
      <c r="C14" s="9"/>
      <c r="D14" s="9"/>
      <c r="E14" s="9"/>
      <c r="F14" s="9"/>
      <c r="G14" s="9"/>
      <c r="H14" s="987"/>
      <c r="I14" s="987"/>
      <c r="J14" s="987"/>
      <c r="K14" s="987"/>
      <c r="L14" s="987"/>
      <c r="M14" s="9"/>
      <c r="N14" s="9"/>
      <c r="O14" s="9"/>
    </row>
    <row r="15" spans="1:15" x14ac:dyDescent="0.2">
      <c r="A15" s="434">
        <v>6</v>
      </c>
      <c r="B15" s="19" t="s">
        <v>835</v>
      </c>
      <c r="C15" s="9"/>
      <c r="D15" s="9"/>
      <c r="E15" s="9"/>
      <c r="F15" s="9"/>
      <c r="G15" s="9"/>
      <c r="H15" s="9"/>
      <c r="I15" s="9"/>
      <c r="J15" s="9"/>
      <c r="K15" s="9"/>
      <c r="L15" s="9"/>
      <c r="M15" s="9"/>
      <c r="N15" s="9"/>
      <c r="O15" s="9"/>
    </row>
    <row r="16" spans="1:15" x14ac:dyDescent="0.2">
      <c r="A16" s="434">
        <v>7</v>
      </c>
      <c r="B16" s="19" t="s">
        <v>836</v>
      </c>
      <c r="C16" s="9"/>
      <c r="D16" s="9"/>
      <c r="E16" s="9"/>
      <c r="F16" s="9"/>
      <c r="G16" s="9"/>
      <c r="H16" s="9"/>
      <c r="I16" s="9"/>
      <c r="J16" s="9"/>
      <c r="K16" s="9"/>
      <c r="L16" s="9"/>
      <c r="M16" s="9"/>
      <c r="N16" s="9"/>
      <c r="O16" s="9"/>
    </row>
    <row r="17" spans="1:15" x14ac:dyDescent="0.2">
      <c r="A17" s="434">
        <v>8</v>
      </c>
      <c r="B17" s="19" t="s">
        <v>837</v>
      </c>
      <c r="C17" s="9"/>
      <c r="D17" s="9"/>
      <c r="E17" s="9"/>
      <c r="F17" s="9"/>
      <c r="G17" s="9"/>
      <c r="H17" s="9"/>
      <c r="I17" s="9"/>
      <c r="J17" s="9"/>
      <c r="K17" s="9"/>
      <c r="L17" s="9"/>
      <c r="M17" s="9"/>
      <c r="N17" s="9"/>
      <c r="O17" s="9"/>
    </row>
    <row r="18" spans="1:15" x14ac:dyDescent="0.2">
      <c r="A18" s="434">
        <v>9</v>
      </c>
      <c r="B18" s="19" t="s">
        <v>838</v>
      </c>
      <c r="C18" s="9"/>
      <c r="D18" s="9"/>
      <c r="E18" s="9"/>
      <c r="F18" s="9"/>
      <c r="G18" s="9"/>
      <c r="H18" s="9"/>
      <c r="I18" s="9"/>
      <c r="J18" s="9"/>
      <c r="K18" s="9"/>
      <c r="L18" s="9"/>
      <c r="M18" s="9"/>
      <c r="N18" s="9"/>
      <c r="O18" s="9"/>
    </row>
    <row r="19" spans="1:15" x14ac:dyDescent="0.2">
      <c r="A19" s="434">
        <v>10</v>
      </c>
      <c r="B19" s="19" t="s">
        <v>839</v>
      </c>
      <c r="C19" s="9"/>
      <c r="D19" s="9"/>
      <c r="E19" s="9"/>
      <c r="F19" s="9"/>
      <c r="G19" s="9"/>
      <c r="H19" s="9"/>
      <c r="I19" s="9"/>
      <c r="J19" s="9"/>
      <c r="K19" s="9"/>
      <c r="L19" s="9"/>
      <c r="M19" s="9"/>
      <c r="N19" s="9"/>
      <c r="O19" s="9"/>
    </row>
    <row r="20" spans="1:15" x14ac:dyDescent="0.2">
      <c r="A20" s="434">
        <v>11</v>
      </c>
      <c r="B20" s="19" t="s">
        <v>840</v>
      </c>
      <c r="C20" s="9"/>
      <c r="D20" s="9"/>
      <c r="E20" s="9"/>
      <c r="F20" s="9"/>
      <c r="G20" s="9"/>
      <c r="H20" s="9"/>
      <c r="I20" s="9"/>
      <c r="J20" s="9"/>
      <c r="K20" s="9"/>
      <c r="L20" s="9"/>
      <c r="M20" s="9"/>
      <c r="N20" s="9"/>
      <c r="O20" s="9"/>
    </row>
    <row r="21" spans="1:15" x14ac:dyDescent="0.2">
      <c r="A21" s="434">
        <v>12</v>
      </c>
      <c r="B21" s="19" t="s">
        <v>841</v>
      </c>
      <c r="C21" s="9"/>
      <c r="D21" s="9"/>
      <c r="E21" s="9"/>
      <c r="F21" s="9"/>
      <c r="G21" s="9"/>
      <c r="H21" s="9"/>
      <c r="I21" s="9"/>
      <c r="J21" s="9"/>
      <c r="K21" s="9"/>
      <c r="L21" s="9"/>
      <c r="M21" s="9"/>
      <c r="N21" s="9"/>
      <c r="O21" s="9"/>
    </row>
    <row r="22" spans="1:15" ht="12.75" customHeight="1" x14ac:dyDescent="0.2">
      <c r="A22" s="29"/>
      <c r="B22" s="29" t="s">
        <v>17</v>
      </c>
      <c r="C22" s="9"/>
      <c r="D22" s="9"/>
      <c r="E22" s="9"/>
      <c r="F22" s="9"/>
      <c r="G22" s="9"/>
      <c r="H22" s="9"/>
      <c r="I22" s="9"/>
      <c r="J22" s="9"/>
      <c r="K22" s="9"/>
      <c r="L22" s="9"/>
      <c r="M22" s="9"/>
      <c r="N22" s="9"/>
      <c r="O22" s="9"/>
    </row>
    <row r="23" spans="1:15" ht="12.75" customHeight="1" x14ac:dyDescent="0.2">
      <c r="A23" s="198" t="s">
        <v>12</v>
      </c>
    </row>
    <row r="24" spans="1:15" ht="12.75" customHeight="1" x14ac:dyDescent="0.2"/>
    <row r="25" spans="1:15" ht="12.75" customHeight="1" x14ac:dyDescent="0.2"/>
    <row r="26" spans="1:15" ht="12.75" customHeight="1" x14ac:dyDescent="0.2"/>
    <row r="30" spans="1:15" x14ac:dyDescent="0.2">
      <c r="L30" s="788" t="s">
        <v>828</v>
      </c>
      <c r="M30" s="788"/>
      <c r="N30" s="403"/>
      <c r="O30" s="403"/>
    </row>
    <row r="31" spans="1:15" x14ac:dyDescent="0.2">
      <c r="L31" s="788" t="s">
        <v>824</v>
      </c>
      <c r="M31" s="788"/>
      <c r="N31" s="788"/>
      <c r="O31" s="403"/>
    </row>
    <row r="32" spans="1:15" x14ac:dyDescent="0.2">
      <c r="L32" s="788" t="s">
        <v>825</v>
      </c>
      <c r="M32" s="788"/>
      <c r="N32" s="788"/>
      <c r="O32" s="788"/>
    </row>
    <row r="33" spans="12:15" x14ac:dyDescent="0.2">
      <c r="L33" s="35" t="s">
        <v>82</v>
      </c>
      <c r="M33" s="35"/>
      <c r="N33" s="403"/>
      <c r="O33" s="403"/>
    </row>
  </sheetData>
  <mergeCells count="19">
    <mergeCell ref="A2:N2"/>
    <mergeCell ref="A3:O3"/>
    <mergeCell ref="A7:A8"/>
    <mergeCell ref="B7:B8"/>
    <mergeCell ref="C7:C8"/>
    <mergeCell ref="D7:D8"/>
    <mergeCell ref="E7:E8"/>
    <mergeCell ref="A5:O5"/>
    <mergeCell ref="F7:F8"/>
    <mergeCell ref="L6:O6"/>
    <mergeCell ref="L30:M30"/>
    <mergeCell ref="L31:N31"/>
    <mergeCell ref="L32:O32"/>
    <mergeCell ref="G7:G8"/>
    <mergeCell ref="H7:I7"/>
    <mergeCell ref="J7:K7"/>
    <mergeCell ref="L7:M7"/>
    <mergeCell ref="N7:O7"/>
    <mergeCell ref="H12:L14"/>
  </mergeCells>
  <printOptions horizontalCentered="1"/>
  <pageMargins left="0.70866141732283472" right="0.70866141732283472" top="0.23622047244094491" bottom="0" header="0.31496062992125984" footer="0.31496062992125984"/>
  <pageSetup paperSize="9" scale="7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5"/>
  <sheetViews>
    <sheetView view="pageBreakPreview" topLeftCell="A19" zoomScaleNormal="80" zoomScaleSheetLayoutView="100" workbookViewId="0">
      <selection activeCell="C33" sqref="C33"/>
    </sheetView>
  </sheetViews>
  <sheetFormatPr defaultRowHeight="12.75" x14ac:dyDescent="0.2"/>
  <cols>
    <col min="1" max="1" width="4.85546875" customWidth="1"/>
    <col min="2" max="2" width="19.5703125" customWidth="1"/>
    <col min="3" max="3" width="8.42578125" customWidth="1"/>
    <col min="4" max="4" width="7.85546875" customWidth="1"/>
    <col min="5" max="5" width="8.28515625" customWidth="1"/>
    <col min="6" max="6" width="9.28515625" bestFit="1" customWidth="1"/>
    <col min="7" max="7" width="8.140625" customWidth="1"/>
    <col min="8" max="8" width="7.85546875" customWidth="1"/>
    <col min="9" max="9" width="8.7109375" customWidth="1"/>
    <col min="10" max="10" width="8.140625" customWidth="1"/>
    <col min="11" max="11" width="8.28515625" customWidth="1"/>
    <col min="12" max="13" width="7" customWidth="1"/>
    <col min="14" max="14" width="8.28515625" customWidth="1"/>
    <col min="15" max="16" width="8.140625" bestFit="1" customWidth="1"/>
    <col min="17" max="17" width="7" customWidth="1"/>
    <col min="18" max="18" width="9.28515625" bestFit="1" customWidth="1"/>
    <col min="19" max="19" width="10.5703125" customWidth="1"/>
    <col min="20" max="20" width="9.85546875" customWidth="1"/>
    <col min="21" max="21" width="8.7109375" customWidth="1"/>
    <col min="22" max="22" width="9.7109375" customWidth="1"/>
    <col min="28" max="28" width="11" customWidth="1"/>
    <col min="29" max="30" width="8.85546875" hidden="1" customWidth="1"/>
  </cols>
  <sheetData>
    <row r="1" spans="1:256" ht="30" customHeight="1" x14ac:dyDescent="0.2"/>
    <row r="2" spans="1:256" x14ac:dyDescent="0.2">
      <c r="G2" s="689"/>
      <c r="H2" s="689"/>
      <c r="I2" s="689"/>
      <c r="J2" s="689"/>
      <c r="K2" s="689"/>
      <c r="L2" s="689"/>
      <c r="M2" s="689"/>
      <c r="N2" s="689"/>
      <c r="O2" s="689"/>
      <c r="P2" s="1"/>
      <c r="Q2" s="1"/>
      <c r="R2" s="1"/>
      <c r="T2" s="47" t="s">
        <v>57</v>
      </c>
    </row>
    <row r="3" spans="1:256" ht="15" x14ac:dyDescent="0.25">
      <c r="A3" s="651" t="s">
        <v>55</v>
      </c>
      <c r="B3" s="651"/>
      <c r="C3" s="651"/>
      <c r="D3" s="651"/>
      <c r="E3" s="651"/>
      <c r="F3" s="651"/>
      <c r="G3" s="651"/>
      <c r="H3" s="651"/>
      <c r="I3" s="651"/>
      <c r="J3" s="651"/>
      <c r="K3" s="651"/>
      <c r="L3" s="651"/>
      <c r="M3" s="651"/>
      <c r="N3" s="651"/>
      <c r="O3" s="651"/>
      <c r="P3" s="651"/>
      <c r="Q3" s="651"/>
      <c r="R3" s="651"/>
      <c r="S3" s="651"/>
      <c r="T3" s="651"/>
      <c r="U3" s="651"/>
    </row>
    <row r="4" spans="1:256" ht="15.75" x14ac:dyDescent="0.25">
      <c r="A4" s="686" t="s">
        <v>655</v>
      </c>
      <c r="B4" s="686"/>
      <c r="C4" s="686"/>
      <c r="D4" s="686"/>
      <c r="E4" s="686"/>
      <c r="F4" s="686"/>
      <c r="G4" s="686"/>
      <c r="H4" s="686"/>
      <c r="I4" s="686"/>
      <c r="J4" s="686"/>
      <c r="K4" s="686"/>
      <c r="L4" s="686"/>
      <c r="M4" s="686"/>
      <c r="N4" s="686"/>
      <c r="O4" s="686"/>
      <c r="P4" s="686"/>
      <c r="Q4" s="686"/>
      <c r="R4" s="686"/>
      <c r="S4" s="686"/>
      <c r="T4" s="686"/>
      <c r="U4" s="686"/>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row>
    <row r="6" spans="1:256" ht="15" x14ac:dyDescent="0.25">
      <c r="A6" s="728" t="s">
        <v>657</v>
      </c>
      <c r="B6" s="728"/>
      <c r="C6" s="728"/>
      <c r="D6" s="728"/>
      <c r="E6" s="728"/>
      <c r="F6" s="728"/>
      <c r="G6" s="728"/>
      <c r="H6" s="728"/>
      <c r="I6" s="728"/>
      <c r="J6" s="728"/>
      <c r="K6" s="728"/>
      <c r="L6" s="728"/>
      <c r="M6" s="728"/>
      <c r="N6" s="728"/>
      <c r="O6" s="728"/>
      <c r="P6" s="728"/>
      <c r="Q6" s="728"/>
      <c r="R6" s="728"/>
      <c r="S6" s="728"/>
      <c r="T6" s="728"/>
      <c r="U6" s="728"/>
    </row>
    <row r="7" spans="1:256" ht="15.75" x14ac:dyDescent="0.25">
      <c r="A7" s="46"/>
      <c r="B7" s="46"/>
      <c r="C7" s="46"/>
      <c r="D7" s="46"/>
      <c r="E7" s="46"/>
      <c r="F7" s="46"/>
      <c r="G7" s="46"/>
      <c r="H7" s="46"/>
      <c r="I7" s="46"/>
      <c r="J7" s="46"/>
      <c r="K7" s="46"/>
      <c r="L7" s="46"/>
      <c r="M7" s="46"/>
      <c r="N7" s="46"/>
      <c r="O7" s="46"/>
      <c r="P7" s="46"/>
      <c r="Q7" s="46"/>
      <c r="R7" s="46"/>
      <c r="S7" s="46"/>
      <c r="T7" s="46"/>
      <c r="U7" s="46"/>
    </row>
    <row r="8" spans="1:256" ht="15.75" x14ac:dyDescent="0.25">
      <c r="A8" s="35" t="s">
        <v>896</v>
      </c>
      <c r="B8" s="35"/>
      <c r="C8" s="15"/>
      <c r="D8" s="31"/>
      <c r="E8" s="31"/>
      <c r="F8" s="31"/>
      <c r="G8" s="46"/>
      <c r="H8" s="46"/>
      <c r="I8" s="46"/>
      <c r="J8" s="46"/>
      <c r="K8" s="46"/>
      <c r="L8" s="46"/>
      <c r="M8" s="46"/>
      <c r="N8" s="46"/>
      <c r="O8" s="46"/>
      <c r="P8" s="46"/>
      <c r="Q8" s="46"/>
      <c r="R8" s="46"/>
      <c r="S8" s="46"/>
      <c r="T8" s="46"/>
      <c r="U8" s="46"/>
    </row>
    <row r="10" spans="1:256" ht="15" x14ac:dyDescent="0.25">
      <c r="U10" s="731" t="s">
        <v>475</v>
      </c>
      <c r="V10" s="731"/>
      <c r="W10" s="16"/>
      <c r="X10" s="16"/>
      <c r="Y10" s="16"/>
      <c r="Z10" s="16"/>
      <c r="AA10" s="16"/>
      <c r="AB10" s="680"/>
      <c r="AC10" s="680"/>
      <c r="AD10" s="680"/>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row>
    <row r="11" spans="1:256" ht="12.75" customHeight="1" x14ac:dyDescent="0.2">
      <c r="A11" s="736" t="s">
        <v>2</v>
      </c>
      <c r="B11" s="736" t="s">
        <v>109</v>
      </c>
      <c r="C11" s="692" t="s">
        <v>156</v>
      </c>
      <c r="D11" s="693"/>
      <c r="E11" s="693"/>
      <c r="F11" s="694"/>
      <c r="G11" s="729" t="s">
        <v>932</v>
      </c>
      <c r="H11" s="673"/>
      <c r="I11" s="673"/>
      <c r="J11" s="673"/>
      <c r="K11" s="673"/>
      <c r="L11" s="673"/>
      <c r="M11" s="673"/>
      <c r="N11" s="673"/>
      <c r="O11" s="673"/>
      <c r="P11" s="673"/>
      <c r="Q11" s="673"/>
      <c r="R11" s="730"/>
      <c r="S11" s="732" t="s">
        <v>255</v>
      </c>
      <c r="T11" s="733"/>
      <c r="U11" s="733"/>
      <c r="V11" s="733"/>
      <c r="W11" s="121"/>
      <c r="X11" s="121"/>
      <c r="Y11" s="121"/>
      <c r="Z11" s="121"/>
      <c r="AA11" s="121"/>
      <c r="AB11" s="121"/>
      <c r="AC11" s="121"/>
      <c r="AD11" s="121"/>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row>
    <row r="12" spans="1:256" x14ac:dyDescent="0.2">
      <c r="A12" s="737"/>
      <c r="B12" s="737"/>
      <c r="C12" s="695"/>
      <c r="D12" s="696"/>
      <c r="E12" s="696"/>
      <c r="F12" s="697"/>
      <c r="G12" s="657" t="s">
        <v>175</v>
      </c>
      <c r="H12" s="681"/>
      <c r="I12" s="681"/>
      <c r="J12" s="658"/>
      <c r="K12" s="657" t="s">
        <v>176</v>
      </c>
      <c r="L12" s="681"/>
      <c r="M12" s="681"/>
      <c r="N12" s="658"/>
      <c r="O12" s="666" t="s">
        <v>17</v>
      </c>
      <c r="P12" s="666"/>
      <c r="Q12" s="666"/>
      <c r="R12" s="666"/>
      <c r="S12" s="734"/>
      <c r="T12" s="735"/>
      <c r="U12" s="735"/>
      <c r="V12" s="735"/>
      <c r="W12" s="121"/>
      <c r="X12" s="121"/>
      <c r="Y12" s="121"/>
      <c r="Z12" s="121"/>
      <c r="AA12" s="121"/>
      <c r="AB12" s="121"/>
      <c r="AC12" s="121"/>
      <c r="AD12" s="121"/>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row>
    <row r="13" spans="1:256" ht="42" customHeight="1" x14ac:dyDescent="0.2">
      <c r="A13" s="161"/>
      <c r="B13" s="161"/>
      <c r="C13" s="160" t="s">
        <v>256</v>
      </c>
      <c r="D13" s="160" t="s">
        <v>257</v>
      </c>
      <c r="E13" s="160" t="s">
        <v>258</v>
      </c>
      <c r="F13" s="160" t="s">
        <v>88</v>
      </c>
      <c r="G13" s="160" t="s">
        <v>256</v>
      </c>
      <c r="H13" s="160" t="s">
        <v>257</v>
      </c>
      <c r="I13" s="160" t="s">
        <v>258</v>
      </c>
      <c r="J13" s="160" t="s">
        <v>17</v>
      </c>
      <c r="K13" s="160" t="s">
        <v>256</v>
      </c>
      <c r="L13" s="160" t="s">
        <v>257</v>
      </c>
      <c r="M13" s="160" t="s">
        <v>258</v>
      </c>
      <c r="N13" s="160" t="s">
        <v>88</v>
      </c>
      <c r="O13" s="160" t="s">
        <v>256</v>
      </c>
      <c r="P13" s="160" t="s">
        <v>257</v>
      </c>
      <c r="Q13" s="160" t="s">
        <v>258</v>
      </c>
      <c r="R13" s="160" t="s">
        <v>17</v>
      </c>
      <c r="S13" s="5" t="s">
        <v>471</v>
      </c>
      <c r="T13" s="5" t="s">
        <v>472</v>
      </c>
      <c r="U13" s="5" t="s">
        <v>473</v>
      </c>
      <c r="V13" s="248" t="s">
        <v>474</v>
      </c>
      <c r="W13" s="121"/>
      <c r="X13" s="121"/>
      <c r="Y13" s="121"/>
      <c r="Z13" s="121"/>
      <c r="AA13" s="121"/>
      <c r="AB13" s="121"/>
      <c r="AC13" s="121"/>
      <c r="AD13" s="121"/>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row>
    <row r="14" spans="1:256" x14ac:dyDescent="0.2">
      <c r="A14" s="144">
        <v>1</v>
      </c>
      <c r="B14" s="162">
        <v>2</v>
      </c>
      <c r="C14" s="144">
        <v>3</v>
      </c>
      <c r="D14" s="144">
        <v>4</v>
      </c>
      <c r="E14" s="162">
        <v>5</v>
      </c>
      <c r="F14" s="144">
        <v>6</v>
      </c>
      <c r="G14" s="144">
        <v>7</v>
      </c>
      <c r="H14" s="162">
        <v>8</v>
      </c>
      <c r="I14" s="144">
        <v>9</v>
      </c>
      <c r="J14" s="144">
        <v>10</v>
      </c>
      <c r="K14" s="162">
        <v>11</v>
      </c>
      <c r="L14" s="144">
        <v>12</v>
      </c>
      <c r="M14" s="144">
        <v>13</v>
      </c>
      <c r="N14" s="162">
        <v>14</v>
      </c>
      <c r="O14" s="144">
        <v>15</v>
      </c>
      <c r="P14" s="144">
        <v>16</v>
      </c>
      <c r="Q14" s="162">
        <v>17</v>
      </c>
      <c r="R14" s="144">
        <v>18</v>
      </c>
      <c r="S14" s="144">
        <v>19</v>
      </c>
      <c r="T14" s="162">
        <v>20</v>
      </c>
      <c r="U14" s="144">
        <v>21</v>
      </c>
      <c r="V14" s="144">
        <v>22</v>
      </c>
      <c r="W14" s="163"/>
      <c r="X14" s="163"/>
      <c r="Y14" s="163"/>
      <c r="Z14" s="163"/>
      <c r="AA14" s="163"/>
      <c r="AB14" s="163"/>
      <c r="AC14" s="163"/>
      <c r="AD14" s="163"/>
      <c r="AE14" s="163"/>
      <c r="AF14" s="163"/>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c r="FL14" s="68"/>
      <c r="FM14" s="68"/>
      <c r="FN14" s="68"/>
      <c r="FO14" s="68"/>
      <c r="FP14" s="68"/>
      <c r="FQ14" s="68"/>
      <c r="FR14" s="68"/>
      <c r="FS14" s="68"/>
      <c r="FT14" s="68"/>
      <c r="FU14" s="68"/>
      <c r="FV14" s="68"/>
      <c r="FW14" s="68"/>
      <c r="FX14" s="68"/>
      <c r="FY14" s="68"/>
      <c r="FZ14" s="68"/>
      <c r="GA14" s="68"/>
      <c r="GB14" s="68"/>
      <c r="GC14" s="68"/>
      <c r="GD14" s="68"/>
      <c r="GE14" s="68"/>
      <c r="GF14" s="68"/>
      <c r="GG14" s="68"/>
      <c r="GH14" s="68"/>
      <c r="GI14" s="68"/>
      <c r="GJ14" s="68"/>
      <c r="GK14" s="68"/>
      <c r="GL14" s="68"/>
      <c r="GM14" s="68"/>
      <c r="GN14" s="68"/>
      <c r="GO14" s="68"/>
      <c r="GP14" s="68"/>
      <c r="GQ14" s="68"/>
      <c r="GR14" s="68"/>
      <c r="GS14" s="68"/>
      <c r="GT14" s="68"/>
      <c r="GU14" s="68"/>
      <c r="GV14" s="68"/>
      <c r="GW14" s="68"/>
      <c r="GX14" s="68"/>
      <c r="GY14" s="68"/>
      <c r="GZ14" s="68"/>
      <c r="HA14" s="68"/>
      <c r="HB14" s="68"/>
      <c r="HC14" s="68"/>
      <c r="HD14" s="68"/>
      <c r="HE14" s="68"/>
      <c r="HF14" s="68"/>
      <c r="HG14" s="68"/>
      <c r="HH14" s="68"/>
      <c r="HI14" s="68"/>
      <c r="HJ14" s="68"/>
      <c r="HK14" s="68"/>
      <c r="HL14" s="68"/>
      <c r="HM14" s="68"/>
      <c r="HN14" s="68"/>
      <c r="HO14" s="68"/>
      <c r="HP14" s="68"/>
      <c r="HQ14" s="68"/>
      <c r="HR14" s="68"/>
      <c r="HS14" s="68"/>
      <c r="HT14" s="68"/>
      <c r="HU14" s="68"/>
      <c r="HV14" s="68"/>
      <c r="HW14" s="68"/>
      <c r="HX14" s="68"/>
      <c r="HY14" s="68"/>
      <c r="HZ14" s="68"/>
      <c r="IA14" s="68"/>
      <c r="IB14" s="68"/>
      <c r="IC14" s="68"/>
      <c r="ID14" s="68"/>
      <c r="IE14" s="68"/>
      <c r="IF14" s="68"/>
      <c r="IG14" s="68"/>
      <c r="IH14" s="68"/>
      <c r="II14" s="68"/>
      <c r="IJ14" s="68"/>
      <c r="IK14" s="68"/>
      <c r="IL14" s="68"/>
      <c r="IM14" s="68"/>
      <c r="IN14" s="68"/>
      <c r="IO14" s="68"/>
      <c r="IP14" s="68"/>
      <c r="IQ14" s="68"/>
      <c r="IR14" s="68"/>
      <c r="IS14" s="68"/>
      <c r="IT14" s="68"/>
      <c r="IU14" s="68"/>
      <c r="IV14" s="68"/>
    </row>
    <row r="15" spans="1:256" ht="25.5" x14ac:dyDescent="0.2">
      <c r="A15" s="18"/>
      <c r="B15" s="164" t="s">
        <v>242</v>
      </c>
      <c r="C15" s="18"/>
      <c r="D15" s="18"/>
      <c r="E15" s="18"/>
      <c r="F15" s="246"/>
      <c r="G15" s="8"/>
      <c r="H15" s="8"/>
      <c r="I15" s="8"/>
      <c r="J15" s="246"/>
      <c r="K15" s="8"/>
      <c r="L15" s="8"/>
      <c r="M15" s="8"/>
      <c r="N15" s="8"/>
      <c r="O15" s="8"/>
      <c r="P15" s="8"/>
      <c r="Q15" s="8"/>
      <c r="R15" s="8"/>
      <c r="S15" s="8"/>
      <c r="T15" s="9"/>
      <c r="U15" s="9"/>
      <c r="V15" s="9"/>
      <c r="W15" s="122"/>
      <c r="X15" s="122"/>
      <c r="Y15" s="122"/>
      <c r="Z15" s="122"/>
      <c r="AA15" s="122"/>
      <c r="AB15" s="122"/>
      <c r="AC15" s="122"/>
      <c r="AD15" s="122"/>
      <c r="AE15" s="122"/>
      <c r="AF15" s="122"/>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row>
    <row r="16" spans="1:256" x14ac:dyDescent="0.2">
      <c r="A16" s="3">
        <v>1</v>
      </c>
      <c r="B16" s="164" t="s">
        <v>182</v>
      </c>
      <c r="C16" s="496">
        <v>173.38</v>
      </c>
      <c r="D16" s="496">
        <v>128.61000000000001</v>
      </c>
      <c r="E16" s="496">
        <v>158.96</v>
      </c>
      <c r="F16" s="496">
        <f>C16+D16+E16</f>
        <v>460.95000000000005</v>
      </c>
      <c r="G16" s="496">
        <v>173.38</v>
      </c>
      <c r="H16" s="496">
        <v>128.61000000000001</v>
      </c>
      <c r="I16" s="496">
        <v>158.96</v>
      </c>
      <c r="J16" s="496">
        <f>G16+H16+I16</f>
        <v>460.95000000000005</v>
      </c>
      <c r="K16" s="496">
        <v>0</v>
      </c>
      <c r="L16" s="496">
        <v>0</v>
      </c>
      <c r="M16" s="496">
        <v>0</v>
      </c>
      <c r="N16" s="496">
        <f>M16+L16+K16</f>
        <v>0</v>
      </c>
      <c r="O16" s="496">
        <f t="shared" ref="O16:Q20" si="0">G16+K16</f>
        <v>173.38</v>
      </c>
      <c r="P16" s="496">
        <f t="shared" si="0"/>
        <v>128.61000000000001</v>
      </c>
      <c r="Q16" s="496">
        <f t="shared" si="0"/>
        <v>158.96</v>
      </c>
      <c r="R16" s="496">
        <f>Q16+P16+O16</f>
        <v>460.95000000000005</v>
      </c>
      <c r="S16" s="496">
        <f t="shared" ref="S16:U20" si="1">C16-O16</f>
        <v>0</v>
      </c>
      <c r="T16" s="538">
        <f t="shared" si="1"/>
        <v>0</v>
      </c>
      <c r="U16" s="538">
        <f t="shared" si="1"/>
        <v>0</v>
      </c>
      <c r="V16" s="496">
        <f>S16+T16+U16</f>
        <v>0</v>
      </c>
      <c r="W16" s="122"/>
      <c r="X16" s="122"/>
      <c r="Y16" s="122"/>
      <c r="Z16" s="122"/>
      <c r="AA16" s="122"/>
      <c r="AB16" s="122"/>
      <c r="AC16" s="122"/>
      <c r="AD16" s="122"/>
      <c r="AE16" s="122"/>
      <c r="AF16" s="122"/>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row>
    <row r="17" spans="1:28" x14ac:dyDescent="0.2">
      <c r="A17" s="3">
        <v>2</v>
      </c>
      <c r="B17" s="165" t="s">
        <v>128</v>
      </c>
      <c r="C17" s="496">
        <v>4778.29</v>
      </c>
      <c r="D17" s="496">
        <v>1783.3899999999999</v>
      </c>
      <c r="E17" s="496">
        <v>512.59999999999991</v>
      </c>
      <c r="F17" s="496">
        <f>C17+D17+E17</f>
        <v>7074.2800000000007</v>
      </c>
      <c r="G17" s="496">
        <v>3959.43</v>
      </c>
      <c r="H17" s="496">
        <v>1603.24</v>
      </c>
      <c r="I17" s="496">
        <v>183.69</v>
      </c>
      <c r="J17" s="496">
        <f>G17+H17+I17</f>
        <v>5746.36</v>
      </c>
      <c r="K17" s="496">
        <v>430</v>
      </c>
      <c r="L17" s="496">
        <v>163.49</v>
      </c>
      <c r="M17" s="496">
        <v>45</v>
      </c>
      <c r="N17" s="496">
        <f>M17+L17+K17</f>
        <v>638.49</v>
      </c>
      <c r="O17" s="496">
        <f t="shared" si="0"/>
        <v>4389.43</v>
      </c>
      <c r="P17" s="496">
        <f t="shared" si="0"/>
        <v>1766.73</v>
      </c>
      <c r="Q17" s="496">
        <f t="shared" si="0"/>
        <v>228.69</v>
      </c>
      <c r="R17" s="496">
        <f>Q17+P17+O17</f>
        <v>6384.85</v>
      </c>
      <c r="S17" s="538">
        <f t="shared" si="1"/>
        <v>388.85999999999967</v>
      </c>
      <c r="T17" s="538">
        <f t="shared" si="1"/>
        <v>16.659999999999854</v>
      </c>
      <c r="U17" s="538">
        <f t="shared" si="1"/>
        <v>283.90999999999991</v>
      </c>
      <c r="V17" s="496">
        <f>S17+T17+U17</f>
        <v>689.42999999999938</v>
      </c>
      <c r="Y17" s="662"/>
      <c r="Z17" s="662"/>
      <c r="AA17" s="662"/>
      <c r="AB17" s="662"/>
    </row>
    <row r="18" spans="1:28" ht="25.5" x14ac:dyDescent="0.2">
      <c r="A18" s="3">
        <v>3</v>
      </c>
      <c r="B18" s="164" t="s">
        <v>129</v>
      </c>
      <c r="C18" s="496">
        <v>230</v>
      </c>
      <c r="D18" s="496">
        <v>64</v>
      </c>
      <c r="E18" s="496">
        <v>40</v>
      </c>
      <c r="F18" s="496">
        <f>C18+D18+E18</f>
        <v>334</v>
      </c>
      <c r="G18" s="496">
        <v>167.52</v>
      </c>
      <c r="H18" s="496">
        <v>62.17</v>
      </c>
      <c r="I18" s="496">
        <v>13.42</v>
      </c>
      <c r="J18" s="496">
        <f>G18+H18+I18</f>
        <v>243.10999999999999</v>
      </c>
      <c r="K18" s="496">
        <v>0</v>
      </c>
      <c r="L18" s="496">
        <v>0</v>
      </c>
      <c r="M18" s="496">
        <v>0</v>
      </c>
      <c r="N18" s="496">
        <f>M18+L18+K18</f>
        <v>0</v>
      </c>
      <c r="O18" s="496">
        <f t="shared" si="0"/>
        <v>167.52</v>
      </c>
      <c r="P18" s="496">
        <f t="shared" si="0"/>
        <v>62.17</v>
      </c>
      <c r="Q18" s="496">
        <f t="shared" si="0"/>
        <v>13.42</v>
      </c>
      <c r="R18" s="496">
        <f>Q18+P18+O18</f>
        <v>243.11</v>
      </c>
      <c r="S18" s="538">
        <f t="shared" si="1"/>
        <v>62.47999999999999</v>
      </c>
      <c r="T18" s="538">
        <f t="shared" si="1"/>
        <v>1.8299999999999983</v>
      </c>
      <c r="U18" s="538">
        <f t="shared" si="1"/>
        <v>26.58</v>
      </c>
      <c r="V18" s="496">
        <f>S18+T18+U18</f>
        <v>90.889999999999986</v>
      </c>
    </row>
    <row r="19" spans="1:28" x14ac:dyDescent="0.2">
      <c r="A19" s="3">
        <v>4</v>
      </c>
      <c r="B19" s="165" t="s">
        <v>130</v>
      </c>
      <c r="C19" s="496">
        <v>122</v>
      </c>
      <c r="D19" s="496">
        <v>50</v>
      </c>
      <c r="E19" s="496">
        <v>25</v>
      </c>
      <c r="F19" s="496">
        <f>C19+D19+E19</f>
        <v>197</v>
      </c>
      <c r="G19" s="496">
        <v>97.9</v>
      </c>
      <c r="H19" s="496">
        <v>49.05</v>
      </c>
      <c r="I19" s="496">
        <v>8.59</v>
      </c>
      <c r="J19" s="496">
        <f>G19+H19+I19</f>
        <v>155.54</v>
      </c>
      <c r="K19" s="496">
        <v>0</v>
      </c>
      <c r="L19" s="496">
        <v>0</v>
      </c>
      <c r="M19" s="496">
        <v>0</v>
      </c>
      <c r="N19" s="496">
        <f>M19+L19+K19</f>
        <v>0</v>
      </c>
      <c r="O19" s="496">
        <f t="shared" si="0"/>
        <v>97.9</v>
      </c>
      <c r="P19" s="496">
        <f t="shared" si="0"/>
        <v>49.05</v>
      </c>
      <c r="Q19" s="496">
        <f t="shared" si="0"/>
        <v>8.59</v>
      </c>
      <c r="R19" s="496">
        <f>Q19+P19+O19</f>
        <v>155.54000000000002</v>
      </c>
      <c r="S19" s="538">
        <f t="shared" si="1"/>
        <v>24.099999999999994</v>
      </c>
      <c r="T19" s="538">
        <f t="shared" si="1"/>
        <v>0.95000000000000284</v>
      </c>
      <c r="U19" s="538">
        <f t="shared" si="1"/>
        <v>16.41</v>
      </c>
      <c r="V19" s="496">
        <f>S19+T19+U19</f>
        <v>41.459999999999994</v>
      </c>
    </row>
    <row r="20" spans="1:28" ht="25.5" x14ac:dyDescent="0.2">
      <c r="A20" s="3">
        <v>5</v>
      </c>
      <c r="B20" s="164" t="s">
        <v>131</v>
      </c>
      <c r="C20" s="496">
        <v>2183.33</v>
      </c>
      <c r="D20" s="496">
        <v>852</v>
      </c>
      <c r="E20" s="496">
        <v>171</v>
      </c>
      <c r="F20" s="496">
        <f>C20+D20+E20</f>
        <v>3206.33</v>
      </c>
      <c r="G20" s="496">
        <v>1383.63</v>
      </c>
      <c r="H20" s="496">
        <v>579.79999999999995</v>
      </c>
      <c r="I20" s="496">
        <v>114.71</v>
      </c>
      <c r="J20" s="496">
        <f>G20+H20+I20</f>
        <v>2078.14</v>
      </c>
      <c r="K20" s="521">
        <v>765</v>
      </c>
      <c r="L20" s="521">
        <f>90+180</f>
        <v>270</v>
      </c>
      <c r="M20" s="521">
        <f>35+16</f>
        <v>51</v>
      </c>
      <c r="N20" s="496">
        <f>M20+L20+K20</f>
        <v>1086</v>
      </c>
      <c r="O20" s="496">
        <f t="shared" si="0"/>
        <v>2148.63</v>
      </c>
      <c r="P20" s="496">
        <f t="shared" si="0"/>
        <v>849.8</v>
      </c>
      <c r="Q20" s="496">
        <f t="shared" si="0"/>
        <v>165.70999999999998</v>
      </c>
      <c r="R20" s="496">
        <f>Q20+P20+O20</f>
        <v>3164.1400000000003</v>
      </c>
      <c r="S20" s="538">
        <f t="shared" si="1"/>
        <v>34.699999999999818</v>
      </c>
      <c r="T20" s="538">
        <f t="shared" si="1"/>
        <v>2.2000000000000455</v>
      </c>
      <c r="U20" s="538">
        <f t="shared" si="1"/>
        <v>5.2900000000000205</v>
      </c>
      <c r="V20" s="496">
        <f>S20+T20+U20</f>
        <v>42.189999999999884</v>
      </c>
    </row>
    <row r="21" spans="1:28" s="15" customFormat="1" x14ac:dyDescent="0.2">
      <c r="A21" s="245"/>
      <c r="B21" s="257" t="s">
        <v>88</v>
      </c>
      <c r="C21" s="522">
        <f>SUM(C16:C20)</f>
        <v>7487</v>
      </c>
      <c r="D21" s="522">
        <f t="shared" ref="D21:V21" si="2">SUM(D16:D20)</f>
        <v>2878</v>
      </c>
      <c r="E21" s="522">
        <f t="shared" si="2"/>
        <v>907.56</v>
      </c>
      <c r="F21" s="522">
        <f>SUM(F16:F20)</f>
        <v>11272.560000000001</v>
      </c>
      <c r="G21" s="522">
        <f t="shared" si="2"/>
        <v>5781.86</v>
      </c>
      <c r="H21" s="522">
        <f t="shared" si="2"/>
        <v>2422.87</v>
      </c>
      <c r="I21" s="522">
        <f t="shared" si="2"/>
        <v>479.36999999999995</v>
      </c>
      <c r="J21" s="522">
        <f t="shared" si="2"/>
        <v>8684.0999999999985</v>
      </c>
      <c r="K21" s="522">
        <f t="shared" si="2"/>
        <v>1195</v>
      </c>
      <c r="L21" s="522">
        <f t="shared" si="2"/>
        <v>433.49</v>
      </c>
      <c r="M21" s="522">
        <f t="shared" si="2"/>
        <v>96</v>
      </c>
      <c r="N21" s="522">
        <f t="shared" si="2"/>
        <v>1724.49</v>
      </c>
      <c r="O21" s="522">
        <f t="shared" si="2"/>
        <v>6976.8600000000006</v>
      </c>
      <c r="P21" s="522">
        <f t="shared" si="2"/>
        <v>2856.36</v>
      </c>
      <c r="Q21" s="522">
        <f t="shared" si="2"/>
        <v>575.36999999999989</v>
      </c>
      <c r="R21" s="522">
        <f t="shared" si="2"/>
        <v>10408.59</v>
      </c>
      <c r="S21" s="522">
        <f>SUM(S16:S20)</f>
        <v>510.13999999999953</v>
      </c>
      <c r="T21" s="522">
        <f>SUM(T16:T20)</f>
        <v>21.639999999999901</v>
      </c>
      <c r="U21" s="522">
        <f t="shared" si="2"/>
        <v>332.18999999999994</v>
      </c>
      <c r="V21" s="522">
        <f t="shared" si="2"/>
        <v>863.96999999999935</v>
      </c>
    </row>
    <row r="22" spans="1:28" ht="25.5" x14ac:dyDescent="0.2">
      <c r="A22" s="3"/>
      <c r="B22" s="166" t="s">
        <v>243</v>
      </c>
      <c r="C22" s="496"/>
      <c r="D22" s="496"/>
      <c r="E22" s="496"/>
      <c r="F22" s="496"/>
      <c r="G22" s="496"/>
      <c r="H22" s="496"/>
      <c r="I22" s="496"/>
      <c r="J22" s="496"/>
      <c r="K22" s="496"/>
      <c r="L22" s="496"/>
      <c r="M22" s="496"/>
      <c r="N22" s="496"/>
      <c r="O22" s="496"/>
      <c r="P22" s="496"/>
      <c r="Q22" s="496"/>
      <c r="R22" s="496"/>
      <c r="S22" s="496"/>
      <c r="T22" s="496"/>
      <c r="U22" s="496"/>
      <c r="V22" s="496"/>
      <c r="W22" s="328"/>
    </row>
    <row r="23" spans="1:28" x14ac:dyDescent="0.2">
      <c r="A23" s="3">
        <v>6</v>
      </c>
      <c r="B23" s="164" t="s">
        <v>184</v>
      </c>
      <c r="C23" s="496">
        <v>0</v>
      </c>
      <c r="D23" s="496">
        <v>0</v>
      </c>
      <c r="E23" s="496">
        <v>0</v>
      </c>
      <c r="F23" s="496">
        <f>C23+D23+E23</f>
        <v>0</v>
      </c>
      <c r="G23" s="496">
        <v>0</v>
      </c>
      <c r="H23" s="496">
        <v>0</v>
      </c>
      <c r="I23" s="496">
        <v>0</v>
      </c>
      <c r="J23" s="496">
        <v>0</v>
      </c>
      <c r="K23" s="496">
        <v>0</v>
      </c>
      <c r="L23" s="496">
        <v>0</v>
      </c>
      <c r="M23" s="496">
        <v>0</v>
      </c>
      <c r="N23" s="496">
        <v>0</v>
      </c>
      <c r="O23" s="496">
        <v>0</v>
      </c>
      <c r="P23" s="496">
        <v>0</v>
      </c>
      <c r="Q23" s="496">
        <v>0</v>
      </c>
      <c r="R23" s="496">
        <v>0</v>
      </c>
      <c r="S23" s="496">
        <f t="shared" ref="S23:U24" si="3">C23-O23</f>
        <v>0</v>
      </c>
      <c r="T23" s="496">
        <f t="shared" si="3"/>
        <v>0</v>
      </c>
      <c r="U23" s="496">
        <f t="shared" si="3"/>
        <v>0</v>
      </c>
      <c r="V23" s="496">
        <f>S23+T23+U23</f>
        <v>0</v>
      </c>
    </row>
    <row r="24" spans="1:28" x14ac:dyDescent="0.2">
      <c r="A24" s="3">
        <v>7</v>
      </c>
      <c r="B24" s="165" t="s">
        <v>133</v>
      </c>
      <c r="C24" s="496">
        <v>58</v>
      </c>
      <c r="D24" s="496">
        <v>3</v>
      </c>
      <c r="E24" s="496">
        <v>56.44</v>
      </c>
      <c r="F24" s="496">
        <f>C24+D24+E24</f>
        <v>117.44</v>
      </c>
      <c r="G24" s="496">
        <v>0</v>
      </c>
      <c r="H24" s="496">
        <v>0</v>
      </c>
      <c r="I24" s="496">
        <v>0</v>
      </c>
      <c r="J24" s="496">
        <v>0</v>
      </c>
      <c r="K24" s="496">
        <v>0</v>
      </c>
      <c r="L24" s="496">
        <v>0</v>
      </c>
      <c r="M24" s="496">
        <v>0</v>
      </c>
      <c r="N24" s="496">
        <v>0</v>
      </c>
      <c r="O24" s="496">
        <v>0</v>
      </c>
      <c r="P24" s="496">
        <v>0</v>
      </c>
      <c r="Q24" s="496">
        <v>0</v>
      </c>
      <c r="R24" s="496">
        <v>0</v>
      </c>
      <c r="S24" s="496">
        <f t="shared" si="3"/>
        <v>58</v>
      </c>
      <c r="T24" s="496">
        <f t="shared" si="3"/>
        <v>3</v>
      </c>
      <c r="U24" s="538">
        <f t="shared" si="3"/>
        <v>56.44</v>
      </c>
      <c r="V24" s="496">
        <f>S24+T24+U24</f>
        <v>117.44</v>
      </c>
    </row>
    <row r="25" spans="1:28" s="15" customFormat="1" x14ac:dyDescent="0.2">
      <c r="A25" s="29"/>
      <c r="B25" s="165" t="s">
        <v>88</v>
      </c>
      <c r="C25" s="522">
        <f>SUM(C23:C24)</f>
        <v>58</v>
      </c>
      <c r="D25" s="522">
        <f t="shared" ref="D25:V25" si="4">SUM(D23:D24)</f>
        <v>3</v>
      </c>
      <c r="E25" s="522">
        <f t="shared" si="4"/>
        <v>56.44</v>
      </c>
      <c r="F25" s="522">
        <f t="shared" si="4"/>
        <v>117.44</v>
      </c>
      <c r="G25" s="522">
        <f t="shared" si="4"/>
        <v>0</v>
      </c>
      <c r="H25" s="522">
        <f t="shared" si="4"/>
        <v>0</v>
      </c>
      <c r="I25" s="522">
        <f t="shared" si="4"/>
        <v>0</v>
      </c>
      <c r="J25" s="522">
        <f t="shared" si="4"/>
        <v>0</v>
      </c>
      <c r="K25" s="522">
        <f t="shared" si="4"/>
        <v>0</v>
      </c>
      <c r="L25" s="522">
        <f t="shared" si="4"/>
        <v>0</v>
      </c>
      <c r="M25" s="522">
        <f t="shared" si="4"/>
        <v>0</v>
      </c>
      <c r="N25" s="522">
        <f t="shared" si="4"/>
        <v>0</v>
      </c>
      <c r="O25" s="522">
        <f t="shared" si="4"/>
        <v>0</v>
      </c>
      <c r="P25" s="522">
        <f t="shared" si="4"/>
        <v>0</v>
      </c>
      <c r="Q25" s="522">
        <f t="shared" si="4"/>
        <v>0</v>
      </c>
      <c r="R25" s="522">
        <f t="shared" si="4"/>
        <v>0</v>
      </c>
      <c r="S25" s="522">
        <f t="shared" si="4"/>
        <v>58</v>
      </c>
      <c r="T25" s="522">
        <f t="shared" si="4"/>
        <v>3</v>
      </c>
      <c r="U25" s="522">
        <f t="shared" si="4"/>
        <v>56.44</v>
      </c>
      <c r="V25" s="522">
        <f t="shared" si="4"/>
        <v>117.44</v>
      </c>
    </row>
    <row r="26" spans="1:28" s="15" customFormat="1" x14ac:dyDescent="0.2">
      <c r="A26" s="29"/>
      <c r="B26" s="165" t="s">
        <v>34</v>
      </c>
      <c r="C26" s="522">
        <f>C21+C25</f>
        <v>7545</v>
      </c>
      <c r="D26" s="522">
        <f t="shared" ref="D26:V26" si="5">D21+D25</f>
        <v>2881</v>
      </c>
      <c r="E26" s="522">
        <f t="shared" si="5"/>
        <v>964</v>
      </c>
      <c r="F26" s="522">
        <f t="shared" si="5"/>
        <v>11390.000000000002</v>
      </c>
      <c r="G26" s="522">
        <f t="shared" si="5"/>
        <v>5781.86</v>
      </c>
      <c r="H26" s="522">
        <f t="shared" si="5"/>
        <v>2422.87</v>
      </c>
      <c r="I26" s="522">
        <f t="shared" si="5"/>
        <v>479.36999999999995</v>
      </c>
      <c r="J26" s="522">
        <f t="shared" si="5"/>
        <v>8684.0999999999985</v>
      </c>
      <c r="K26" s="522">
        <f t="shared" si="5"/>
        <v>1195</v>
      </c>
      <c r="L26" s="522">
        <f t="shared" si="5"/>
        <v>433.49</v>
      </c>
      <c r="M26" s="522">
        <f t="shared" si="5"/>
        <v>96</v>
      </c>
      <c r="N26" s="522">
        <f t="shared" si="5"/>
        <v>1724.49</v>
      </c>
      <c r="O26" s="522">
        <f t="shared" si="5"/>
        <v>6976.8600000000006</v>
      </c>
      <c r="P26" s="522">
        <f t="shared" si="5"/>
        <v>2856.36</v>
      </c>
      <c r="Q26" s="522">
        <f t="shared" si="5"/>
        <v>575.36999999999989</v>
      </c>
      <c r="R26" s="522">
        <f t="shared" si="5"/>
        <v>10408.59</v>
      </c>
      <c r="S26" s="522">
        <f t="shared" si="5"/>
        <v>568.13999999999953</v>
      </c>
      <c r="T26" s="522">
        <f t="shared" si="5"/>
        <v>24.639999999999901</v>
      </c>
      <c r="U26" s="522">
        <f t="shared" si="5"/>
        <v>388.62999999999994</v>
      </c>
      <c r="V26" s="522">
        <f t="shared" si="5"/>
        <v>981.4099999999994</v>
      </c>
    </row>
    <row r="27" spans="1:28" x14ac:dyDescent="0.2">
      <c r="B27" s="13"/>
      <c r="C27" s="13"/>
      <c r="D27" s="13"/>
      <c r="E27" s="13"/>
      <c r="K27" s="320"/>
      <c r="L27" s="320"/>
    </row>
    <row r="28" spans="1:28" x14ac:dyDescent="0.2">
      <c r="B28" s="13"/>
      <c r="C28" s="13"/>
      <c r="D28" s="13"/>
      <c r="E28" s="13"/>
      <c r="K28" s="548"/>
      <c r="L28" s="548"/>
    </row>
    <row r="29" spans="1:28" x14ac:dyDescent="0.2">
      <c r="B29" s="13"/>
      <c r="C29" s="13"/>
      <c r="D29" s="13"/>
      <c r="E29" s="13"/>
      <c r="K29" s="540"/>
      <c r="L29" s="540"/>
    </row>
    <row r="30" spans="1:28" x14ac:dyDescent="0.2">
      <c r="B30" s="13"/>
      <c r="C30" s="13"/>
      <c r="D30" s="13"/>
      <c r="E30" s="13"/>
      <c r="K30" s="540"/>
      <c r="L30" s="540"/>
    </row>
    <row r="31" spans="1:28" x14ac:dyDescent="0.2">
      <c r="B31" s="467"/>
      <c r="C31" s="13"/>
      <c r="D31" s="13"/>
      <c r="E31" s="21"/>
      <c r="J31" s="320"/>
    </row>
    <row r="32" spans="1:28" x14ac:dyDescent="0.2">
      <c r="B32" s="467"/>
      <c r="C32" s="367"/>
      <c r="D32" s="367"/>
      <c r="E32" s="367"/>
      <c r="I32" s="328"/>
      <c r="K32" s="320"/>
      <c r="L32" s="320"/>
      <c r="Q32" s="680" t="s">
        <v>954</v>
      </c>
      <c r="R32" s="680"/>
      <c r="S32" s="680"/>
      <c r="T32" s="312"/>
      <c r="U32" s="313"/>
    </row>
    <row r="33" spans="1:21" x14ac:dyDescent="0.2">
      <c r="A33" s="15" t="s">
        <v>12</v>
      </c>
      <c r="B33" s="13"/>
      <c r="C33" s="15"/>
      <c r="D33" s="13"/>
      <c r="E33" s="13"/>
      <c r="Q33" s="680" t="s">
        <v>824</v>
      </c>
      <c r="R33" s="680"/>
      <c r="S33" s="680"/>
      <c r="T33" s="311"/>
      <c r="U33" s="313"/>
    </row>
    <row r="34" spans="1:21" x14ac:dyDescent="0.2">
      <c r="Q34" s="680" t="s">
        <v>825</v>
      </c>
      <c r="R34" s="680"/>
      <c r="S34" s="680"/>
      <c r="T34" s="680"/>
      <c r="U34" s="680"/>
    </row>
    <row r="35" spans="1:21" x14ac:dyDescent="0.2">
      <c r="C35" s="328"/>
      <c r="D35" s="328"/>
      <c r="E35" s="328"/>
      <c r="Q35" s="662" t="s">
        <v>82</v>
      </c>
      <c r="R35" s="662"/>
      <c r="S35" s="662"/>
      <c r="T35" s="662"/>
      <c r="U35" s="15"/>
    </row>
  </sheetData>
  <mergeCells count="19">
    <mergeCell ref="Q33:S33"/>
    <mergeCell ref="Q34:U34"/>
    <mergeCell ref="Q35:T35"/>
    <mergeCell ref="Y17:AB17"/>
    <mergeCell ref="O12:R12"/>
    <mergeCell ref="G11:R11"/>
    <mergeCell ref="U10:V10"/>
    <mergeCell ref="S11:V12"/>
    <mergeCell ref="Q32:S32"/>
    <mergeCell ref="A11:A12"/>
    <mergeCell ref="B11:B12"/>
    <mergeCell ref="C11:F12"/>
    <mergeCell ref="G12:J12"/>
    <mergeCell ref="K12:N12"/>
    <mergeCell ref="G2:O2"/>
    <mergeCell ref="A3:U3"/>
    <mergeCell ref="A4:U4"/>
    <mergeCell ref="A6:U6"/>
    <mergeCell ref="AB10:AD10"/>
  </mergeCells>
  <printOptions horizontalCentered="1"/>
  <pageMargins left="0.70866141732283472" right="0.70866141732283472" top="0.23622047244094491" bottom="0" header="0.31496062992125984" footer="0.31496062992125984"/>
  <pageSetup paperSize="9" scale="69" orientation="landscape" r:id="rId1"/>
  <colBreaks count="1" manualBreakCount="1">
    <brk id="23" max="1048575"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view="pageBreakPreview" topLeftCell="A6" zoomScale="90" zoomScaleSheetLayoutView="90" workbookViewId="0">
      <selection activeCell="P25" sqref="P25"/>
    </sheetView>
  </sheetViews>
  <sheetFormatPr defaultColWidth="9.140625" defaultRowHeight="12.75" x14ac:dyDescent="0.2"/>
  <cols>
    <col min="1" max="1" width="7.140625" style="198" customWidth="1"/>
    <col min="2" max="2" width="13.7109375" style="198" customWidth="1"/>
    <col min="3" max="3" width="11.42578125" style="198" customWidth="1"/>
    <col min="4" max="4" width="15.140625" style="198" customWidth="1"/>
    <col min="5" max="5" width="7.28515625" style="198" customWidth="1"/>
    <col min="6" max="6" width="8.140625" style="198" customWidth="1"/>
    <col min="7" max="9" width="8.28515625" style="198" customWidth="1"/>
    <col min="10" max="10" width="8.7109375" style="198" customWidth="1"/>
    <col min="11" max="11" width="8.28515625" style="198" customWidth="1"/>
    <col min="12" max="12" width="8.5703125" style="198" customWidth="1"/>
    <col min="13" max="13" width="9.140625" style="198" customWidth="1"/>
    <col min="14" max="14" width="7.85546875" style="198" customWidth="1"/>
    <col min="15" max="16384" width="9.140625" style="198"/>
  </cols>
  <sheetData>
    <row r="1" spans="1:16" x14ac:dyDescent="0.2">
      <c r="H1" s="990"/>
      <c r="I1" s="990"/>
      <c r="O1" s="200" t="s">
        <v>544</v>
      </c>
    </row>
    <row r="2" spans="1:16" x14ac:dyDescent="0.2">
      <c r="D2" s="990" t="s">
        <v>495</v>
      </c>
      <c r="E2" s="990"/>
      <c r="F2" s="990"/>
      <c r="G2" s="990"/>
      <c r="H2" s="199"/>
      <c r="I2" s="199"/>
      <c r="L2" s="200"/>
    </row>
    <row r="3" spans="1:16" s="201" customFormat="1" ht="15.75" x14ac:dyDescent="0.25">
      <c r="A3" s="991" t="s">
        <v>696</v>
      </c>
      <c r="B3" s="991"/>
      <c r="C3" s="991"/>
      <c r="D3" s="991"/>
      <c r="E3" s="991"/>
      <c r="F3" s="991"/>
      <c r="G3" s="991"/>
      <c r="H3" s="991"/>
      <c r="I3" s="991"/>
      <c r="J3" s="991"/>
      <c r="K3" s="991"/>
      <c r="L3" s="991"/>
      <c r="M3" s="991"/>
    </row>
    <row r="4" spans="1:16" s="201" customFormat="1" ht="20.25" customHeight="1" x14ac:dyDescent="0.25">
      <c r="A4" s="991" t="s">
        <v>695</v>
      </c>
      <c r="B4" s="991"/>
      <c r="C4" s="991"/>
      <c r="D4" s="991"/>
      <c r="E4" s="991"/>
      <c r="F4" s="991"/>
      <c r="G4" s="991"/>
      <c r="H4" s="991"/>
      <c r="I4" s="991"/>
      <c r="J4" s="991"/>
      <c r="K4" s="991"/>
      <c r="L4" s="991"/>
      <c r="M4" s="991"/>
    </row>
    <row r="6" spans="1:16" ht="15" x14ac:dyDescent="0.25">
      <c r="A6" s="284" t="s">
        <v>896</v>
      </c>
      <c r="B6" s="203"/>
      <c r="C6" s="204"/>
      <c r="D6" s="204"/>
      <c r="E6" s="204"/>
      <c r="F6" s="204"/>
      <c r="G6" s="204"/>
      <c r="H6" s="204"/>
      <c r="I6" s="204"/>
      <c r="J6" s="204"/>
    </row>
    <row r="8" spans="1:16" s="205" customFormat="1" ht="15" customHeight="1" x14ac:dyDescent="0.2">
      <c r="A8" s="198"/>
      <c r="B8" s="198"/>
      <c r="C8" s="198"/>
      <c r="D8" s="198"/>
      <c r="E8" s="198"/>
      <c r="F8" s="198"/>
      <c r="G8" s="198"/>
      <c r="H8" s="198"/>
      <c r="I8" s="198"/>
      <c r="J8" s="997" t="s">
        <v>922</v>
      </c>
      <c r="K8" s="997"/>
      <c r="L8" s="997"/>
      <c r="M8" s="997"/>
      <c r="N8" s="997"/>
      <c r="O8" s="997"/>
      <c r="P8" s="997"/>
    </row>
    <row r="9" spans="1:16" s="205" customFormat="1" ht="20.25" customHeight="1" x14ac:dyDescent="0.2">
      <c r="A9" s="878" t="s">
        <v>2</v>
      </c>
      <c r="B9" s="878" t="s">
        <v>3</v>
      </c>
      <c r="C9" s="993" t="s">
        <v>278</v>
      </c>
      <c r="D9" s="993" t="s">
        <v>279</v>
      </c>
      <c r="E9" s="995" t="s">
        <v>280</v>
      </c>
      <c r="F9" s="996"/>
      <c r="G9" s="996"/>
      <c r="H9" s="996"/>
      <c r="I9" s="996"/>
      <c r="J9" s="996"/>
      <c r="K9" s="996"/>
      <c r="L9" s="996"/>
      <c r="M9" s="996"/>
      <c r="N9" s="996"/>
      <c r="O9" s="996"/>
      <c r="P9" s="996"/>
    </row>
    <row r="10" spans="1:16" s="205" customFormat="1" ht="35.25" customHeight="1" x14ac:dyDescent="0.2">
      <c r="A10" s="992"/>
      <c r="B10" s="992"/>
      <c r="C10" s="994"/>
      <c r="D10" s="994"/>
      <c r="E10" s="535" t="s">
        <v>949</v>
      </c>
      <c r="F10" s="535" t="s">
        <v>281</v>
      </c>
      <c r="G10" s="535" t="s">
        <v>282</v>
      </c>
      <c r="H10" s="535" t="s">
        <v>283</v>
      </c>
      <c r="I10" s="535" t="s">
        <v>284</v>
      </c>
      <c r="J10" s="535" t="s">
        <v>285</v>
      </c>
      <c r="K10" s="535" t="s">
        <v>286</v>
      </c>
      <c r="L10" s="535" t="s">
        <v>287</v>
      </c>
      <c r="M10" s="535" t="s">
        <v>945</v>
      </c>
      <c r="N10" s="535" t="s">
        <v>946</v>
      </c>
      <c r="O10" s="535" t="s">
        <v>947</v>
      </c>
      <c r="P10" s="535" t="s">
        <v>948</v>
      </c>
    </row>
    <row r="11" spans="1:16" s="205" customFormat="1" ht="18.75" customHeight="1" x14ac:dyDescent="0.2">
      <c r="A11" s="208">
        <v>1</v>
      </c>
      <c r="B11" s="208">
        <v>2</v>
      </c>
      <c r="C11" s="534">
        <v>3</v>
      </c>
      <c r="D11" s="534">
        <v>4</v>
      </c>
      <c r="E11" s="534">
        <v>5</v>
      </c>
      <c r="F11" s="534">
        <v>6</v>
      </c>
      <c r="G11" s="534">
        <v>7</v>
      </c>
      <c r="H11" s="534">
        <v>8</v>
      </c>
      <c r="I11" s="534">
        <v>9</v>
      </c>
      <c r="J11" s="534">
        <v>10</v>
      </c>
      <c r="K11" s="534">
        <v>11</v>
      </c>
      <c r="L11" s="534">
        <v>12</v>
      </c>
      <c r="M11" s="534">
        <v>13</v>
      </c>
      <c r="N11" s="534">
        <v>14</v>
      </c>
      <c r="O11" s="534">
        <v>15</v>
      </c>
      <c r="P11" s="534">
        <v>16</v>
      </c>
    </row>
    <row r="12" spans="1:16" ht="15" customHeight="1" x14ac:dyDescent="0.2">
      <c r="A12" s="8">
        <v>1</v>
      </c>
      <c r="B12" s="19" t="s">
        <v>830</v>
      </c>
      <c r="C12" s="564">
        <v>848</v>
      </c>
      <c r="D12" s="564">
        <v>848</v>
      </c>
      <c r="E12" s="564">
        <v>848</v>
      </c>
      <c r="F12" s="564">
        <v>848</v>
      </c>
      <c r="G12" s="564">
        <v>848</v>
      </c>
      <c r="H12" s="564">
        <v>848</v>
      </c>
      <c r="I12" s="564">
        <v>848</v>
      </c>
      <c r="J12" s="564">
        <v>848</v>
      </c>
      <c r="K12" s="564">
        <v>848</v>
      </c>
      <c r="L12" s="564">
        <v>848</v>
      </c>
      <c r="M12" s="564">
        <v>848</v>
      </c>
      <c r="N12" s="564">
        <v>848</v>
      </c>
      <c r="O12" s="564">
        <v>848</v>
      </c>
      <c r="P12" s="564">
        <v>848</v>
      </c>
    </row>
    <row r="13" spans="1:16" ht="15" customHeight="1" x14ac:dyDescent="0.2">
      <c r="A13" s="8">
        <v>2</v>
      </c>
      <c r="B13" s="19" t="s">
        <v>831</v>
      </c>
      <c r="C13" s="564">
        <v>1623</v>
      </c>
      <c r="D13" s="564">
        <v>1623</v>
      </c>
      <c r="E13" s="564">
        <v>1623</v>
      </c>
      <c r="F13" s="564">
        <v>1623</v>
      </c>
      <c r="G13" s="564">
        <v>1623</v>
      </c>
      <c r="H13" s="564">
        <v>1623</v>
      </c>
      <c r="I13" s="564">
        <v>1623</v>
      </c>
      <c r="J13" s="564">
        <v>1623</v>
      </c>
      <c r="K13" s="564">
        <v>1623</v>
      </c>
      <c r="L13" s="564">
        <v>1623</v>
      </c>
      <c r="M13" s="564">
        <v>1623</v>
      </c>
      <c r="N13" s="564">
        <v>1623</v>
      </c>
      <c r="O13" s="564">
        <v>1623</v>
      </c>
      <c r="P13" s="564">
        <v>1623</v>
      </c>
    </row>
    <row r="14" spans="1:16" ht="15" customHeight="1" x14ac:dyDescent="0.2">
      <c r="A14" s="8">
        <v>3</v>
      </c>
      <c r="B14" s="19" t="s">
        <v>832</v>
      </c>
      <c r="C14" s="564">
        <v>756</v>
      </c>
      <c r="D14" s="564">
        <v>756</v>
      </c>
      <c r="E14" s="564">
        <v>756</v>
      </c>
      <c r="F14" s="564">
        <v>756</v>
      </c>
      <c r="G14" s="564">
        <v>756</v>
      </c>
      <c r="H14" s="564">
        <v>756</v>
      </c>
      <c r="I14" s="564">
        <v>756</v>
      </c>
      <c r="J14" s="564">
        <v>756</v>
      </c>
      <c r="K14" s="564">
        <v>756</v>
      </c>
      <c r="L14" s="564">
        <v>756</v>
      </c>
      <c r="M14" s="564">
        <v>756</v>
      </c>
      <c r="N14" s="564">
        <v>756</v>
      </c>
      <c r="O14" s="564">
        <v>756</v>
      </c>
      <c r="P14" s="564">
        <v>756</v>
      </c>
    </row>
    <row r="15" spans="1:16" s="136" customFormat="1" ht="15" customHeight="1" x14ac:dyDescent="0.2">
      <c r="A15" s="8">
        <v>4</v>
      </c>
      <c r="B15" s="19" t="s">
        <v>833</v>
      </c>
      <c r="C15" s="564">
        <v>2540</v>
      </c>
      <c r="D15" s="564">
        <v>2518</v>
      </c>
      <c r="E15" s="564">
        <v>2516</v>
      </c>
      <c r="F15" s="564">
        <v>2513</v>
      </c>
      <c r="G15" s="564">
        <v>2510</v>
      </c>
      <c r="H15" s="564">
        <v>2508</v>
      </c>
      <c r="I15" s="564">
        <v>2505</v>
      </c>
      <c r="J15" s="564">
        <v>2503</v>
      </c>
      <c r="K15" s="564">
        <v>2501</v>
      </c>
      <c r="L15" s="564">
        <v>2496</v>
      </c>
      <c r="M15" s="564">
        <v>2495</v>
      </c>
      <c r="N15" s="564">
        <v>2449</v>
      </c>
      <c r="O15" s="564">
        <v>2433</v>
      </c>
      <c r="P15" s="564">
        <v>2411</v>
      </c>
    </row>
    <row r="16" spans="1:16" s="136" customFormat="1" ht="15" customHeight="1" x14ac:dyDescent="0.2">
      <c r="A16" s="8">
        <v>5</v>
      </c>
      <c r="B16" s="19" t="s">
        <v>834</v>
      </c>
      <c r="C16" s="564">
        <v>270</v>
      </c>
      <c r="D16" s="564">
        <v>270</v>
      </c>
      <c r="E16" s="564">
        <v>270</v>
      </c>
      <c r="F16" s="564">
        <v>270</v>
      </c>
      <c r="G16" s="564">
        <v>270</v>
      </c>
      <c r="H16" s="564">
        <v>267</v>
      </c>
      <c r="I16" s="564">
        <v>267</v>
      </c>
      <c r="J16" s="564">
        <v>267</v>
      </c>
      <c r="K16" s="564">
        <v>267</v>
      </c>
      <c r="L16" s="564">
        <v>267</v>
      </c>
      <c r="M16" s="564">
        <v>267</v>
      </c>
      <c r="N16" s="564">
        <v>267</v>
      </c>
      <c r="O16" s="564">
        <v>267</v>
      </c>
      <c r="P16" s="564">
        <v>267</v>
      </c>
    </row>
    <row r="17" spans="1:16" s="136" customFormat="1" ht="15" customHeight="1" x14ac:dyDescent="0.2">
      <c r="A17" s="8">
        <v>6</v>
      </c>
      <c r="B17" s="19" t="s">
        <v>835</v>
      </c>
      <c r="C17" s="564">
        <v>1038</v>
      </c>
      <c r="D17" s="564">
        <v>1038</v>
      </c>
      <c r="E17" s="564">
        <v>1038</v>
      </c>
      <c r="F17" s="564">
        <v>1038</v>
      </c>
      <c r="G17" s="564">
        <v>1038</v>
      </c>
      <c r="H17" s="564">
        <v>1038</v>
      </c>
      <c r="I17" s="564">
        <v>1038</v>
      </c>
      <c r="J17" s="564">
        <v>1038</v>
      </c>
      <c r="K17" s="564">
        <v>1038</v>
      </c>
      <c r="L17" s="564">
        <v>1038</v>
      </c>
      <c r="M17" s="564">
        <v>1038</v>
      </c>
      <c r="N17" s="564">
        <v>1038</v>
      </c>
      <c r="O17" s="564">
        <v>1038</v>
      </c>
      <c r="P17" s="564">
        <v>1038</v>
      </c>
    </row>
    <row r="18" spans="1:16" ht="15" customHeight="1" x14ac:dyDescent="0.2">
      <c r="A18" s="8">
        <v>7</v>
      </c>
      <c r="B18" s="19" t="s">
        <v>836</v>
      </c>
      <c r="C18" s="564">
        <v>267</v>
      </c>
      <c r="D18" s="564">
        <v>267</v>
      </c>
      <c r="E18" s="564">
        <v>264</v>
      </c>
      <c r="F18" s="564">
        <v>262</v>
      </c>
      <c r="G18" s="564">
        <v>262</v>
      </c>
      <c r="H18" s="564">
        <v>261</v>
      </c>
      <c r="I18" s="564">
        <v>260</v>
      </c>
      <c r="J18" s="564">
        <v>259</v>
      </c>
      <c r="K18" s="564">
        <v>257</v>
      </c>
      <c r="L18" s="564">
        <v>255</v>
      </c>
      <c r="M18" s="564">
        <v>254</v>
      </c>
      <c r="N18" s="564">
        <v>253</v>
      </c>
      <c r="O18" s="564">
        <v>253</v>
      </c>
      <c r="P18" s="564">
        <v>247</v>
      </c>
    </row>
    <row r="19" spans="1:16" ht="15" customHeight="1" x14ac:dyDescent="0.2">
      <c r="A19" s="8">
        <v>8</v>
      </c>
      <c r="B19" s="19" t="s">
        <v>837</v>
      </c>
      <c r="C19" s="564">
        <v>2466</v>
      </c>
      <c r="D19" s="564">
        <v>2466</v>
      </c>
      <c r="E19" s="564">
        <v>2466</v>
      </c>
      <c r="F19" s="564">
        <v>2466</v>
      </c>
      <c r="G19" s="564">
        <v>2466</v>
      </c>
      <c r="H19" s="564">
        <v>2466</v>
      </c>
      <c r="I19" s="564">
        <v>2466</v>
      </c>
      <c r="J19" s="564">
        <v>2466</v>
      </c>
      <c r="K19" s="564">
        <v>2466</v>
      </c>
      <c r="L19" s="564">
        <v>2466</v>
      </c>
      <c r="M19" s="564">
        <v>2466</v>
      </c>
      <c r="N19" s="564">
        <v>2466</v>
      </c>
      <c r="O19" s="564">
        <v>2466</v>
      </c>
      <c r="P19" s="564">
        <v>2466</v>
      </c>
    </row>
    <row r="20" spans="1:16" ht="15" customHeight="1" x14ac:dyDescent="0.2">
      <c r="A20" s="8">
        <v>9</v>
      </c>
      <c r="B20" s="19" t="s">
        <v>838</v>
      </c>
      <c r="C20" s="564">
        <v>2331</v>
      </c>
      <c r="D20" s="564">
        <v>2331</v>
      </c>
      <c r="E20" s="564">
        <v>2331</v>
      </c>
      <c r="F20" s="564">
        <v>2331</v>
      </c>
      <c r="G20" s="564">
        <v>2331</v>
      </c>
      <c r="H20" s="564">
        <v>2331</v>
      </c>
      <c r="I20" s="564">
        <v>2331</v>
      </c>
      <c r="J20" s="564">
        <v>2331</v>
      </c>
      <c r="K20" s="564">
        <v>2331</v>
      </c>
      <c r="L20" s="564">
        <v>2331</v>
      </c>
      <c r="M20" s="564">
        <v>2331</v>
      </c>
      <c r="N20" s="564">
        <v>2331</v>
      </c>
      <c r="O20" s="564">
        <v>2331</v>
      </c>
      <c r="P20" s="564">
        <v>2331</v>
      </c>
    </row>
    <row r="21" spans="1:16" ht="15" customHeight="1" x14ac:dyDescent="0.2">
      <c r="A21" s="8">
        <v>10</v>
      </c>
      <c r="B21" s="19" t="s">
        <v>839</v>
      </c>
      <c r="C21" s="564">
        <v>1459</v>
      </c>
      <c r="D21" s="564">
        <v>1459</v>
      </c>
      <c r="E21" s="564">
        <v>1459</v>
      </c>
      <c r="F21" s="564">
        <v>1459</v>
      </c>
      <c r="G21" s="564">
        <v>1459</v>
      </c>
      <c r="H21" s="564">
        <v>1459</v>
      </c>
      <c r="I21" s="564">
        <v>1459</v>
      </c>
      <c r="J21" s="564">
        <v>1459</v>
      </c>
      <c r="K21" s="564">
        <v>1459</v>
      </c>
      <c r="L21" s="564">
        <v>1459</v>
      </c>
      <c r="M21" s="564">
        <v>1459</v>
      </c>
      <c r="N21" s="564">
        <v>1459</v>
      </c>
      <c r="O21" s="564">
        <v>1459</v>
      </c>
      <c r="P21" s="564">
        <v>1459</v>
      </c>
    </row>
    <row r="22" spans="1:16" ht="15" customHeight="1" x14ac:dyDescent="0.2">
      <c r="A22" s="8">
        <v>11</v>
      </c>
      <c r="B22" s="19" t="s">
        <v>840</v>
      </c>
      <c r="C22" s="564">
        <v>1088</v>
      </c>
      <c r="D22" s="564">
        <v>1088</v>
      </c>
      <c r="E22" s="564">
        <v>1088</v>
      </c>
      <c r="F22" s="564">
        <v>1088</v>
      </c>
      <c r="G22" s="564">
        <v>1088</v>
      </c>
      <c r="H22" s="564">
        <v>1088</v>
      </c>
      <c r="I22" s="564">
        <v>1088</v>
      </c>
      <c r="J22" s="564">
        <v>1088</v>
      </c>
      <c r="K22" s="564">
        <v>1088</v>
      </c>
      <c r="L22" s="564">
        <v>1088</v>
      </c>
      <c r="M22" s="564">
        <v>1088</v>
      </c>
      <c r="N22" s="564">
        <v>1088</v>
      </c>
      <c r="O22" s="564">
        <v>1088</v>
      </c>
      <c r="P22" s="564">
        <v>1088</v>
      </c>
    </row>
    <row r="23" spans="1:16" ht="15" customHeight="1" x14ac:dyDescent="0.2">
      <c r="A23" s="8">
        <v>12</v>
      </c>
      <c r="B23" s="19" t="s">
        <v>841</v>
      </c>
      <c r="C23" s="564">
        <v>774</v>
      </c>
      <c r="D23" s="564">
        <v>774</v>
      </c>
      <c r="E23" s="564">
        <v>774</v>
      </c>
      <c r="F23" s="564">
        <v>774</v>
      </c>
      <c r="G23" s="564">
        <v>774</v>
      </c>
      <c r="H23" s="564">
        <v>774</v>
      </c>
      <c r="I23" s="564">
        <v>774</v>
      </c>
      <c r="J23" s="564">
        <v>774</v>
      </c>
      <c r="K23" s="564">
        <v>774</v>
      </c>
      <c r="L23" s="564">
        <v>774</v>
      </c>
      <c r="M23" s="564">
        <v>774</v>
      </c>
      <c r="N23" s="564">
        <v>774</v>
      </c>
      <c r="O23" s="564">
        <v>774</v>
      </c>
      <c r="P23" s="564">
        <v>774</v>
      </c>
    </row>
    <row r="24" spans="1:16" ht="15" customHeight="1" x14ac:dyDescent="0.2">
      <c r="A24" s="29"/>
      <c r="B24" s="29" t="s">
        <v>17</v>
      </c>
      <c r="C24" s="209">
        <f>SUM(C12:C23)</f>
        <v>15460</v>
      </c>
      <c r="D24" s="209">
        <f t="shared" ref="D24:P24" si="0">SUM(D12:D23)</f>
        <v>15438</v>
      </c>
      <c r="E24" s="209">
        <f t="shared" si="0"/>
        <v>15433</v>
      </c>
      <c r="F24" s="209">
        <f t="shared" si="0"/>
        <v>15428</v>
      </c>
      <c r="G24" s="209">
        <f t="shared" si="0"/>
        <v>15425</v>
      </c>
      <c r="H24" s="209">
        <f t="shared" si="0"/>
        <v>15419</v>
      </c>
      <c r="I24" s="209">
        <f t="shared" si="0"/>
        <v>15415</v>
      </c>
      <c r="J24" s="209">
        <f t="shared" si="0"/>
        <v>15412</v>
      </c>
      <c r="K24" s="209">
        <f t="shared" si="0"/>
        <v>15408</v>
      </c>
      <c r="L24" s="209">
        <f t="shared" si="0"/>
        <v>15401</v>
      </c>
      <c r="M24" s="209">
        <f t="shared" si="0"/>
        <v>15399</v>
      </c>
      <c r="N24" s="209">
        <f t="shared" si="0"/>
        <v>15352</v>
      </c>
      <c r="O24" s="209">
        <f t="shared" si="0"/>
        <v>15336</v>
      </c>
      <c r="P24" s="209">
        <f t="shared" si="0"/>
        <v>15308</v>
      </c>
    </row>
    <row r="25" spans="1:16" x14ac:dyDescent="0.2">
      <c r="A25" s="30"/>
      <c r="B25" s="30"/>
      <c r="C25" s="205"/>
      <c r="D25" s="205"/>
      <c r="E25" s="636">
        <f>E24/C24</f>
        <v>0.99825355756791723</v>
      </c>
      <c r="F25" s="205"/>
      <c r="G25" s="205"/>
      <c r="H25" s="205"/>
      <c r="I25" s="205"/>
      <c r="J25" s="205"/>
      <c r="K25" s="205"/>
      <c r="L25" s="205"/>
      <c r="M25" s="205"/>
      <c r="N25" s="205"/>
      <c r="O25" s="205"/>
      <c r="P25" s="636">
        <f>P24/C24</f>
        <v>0.99016817593790429</v>
      </c>
    </row>
    <row r="26" spans="1:16" x14ac:dyDescent="0.2">
      <c r="A26" s="30"/>
      <c r="B26" s="30"/>
      <c r="C26" s="205"/>
      <c r="D26" s="205"/>
      <c r="E26" s="205"/>
      <c r="F26" s="205"/>
      <c r="G26" s="205"/>
      <c r="H26" s="205"/>
      <c r="I26" s="205"/>
      <c r="J26" s="205"/>
      <c r="K26" s="205"/>
      <c r="L26" s="205"/>
      <c r="M26" s="205"/>
      <c r="N26" s="205"/>
      <c r="O26" s="205"/>
      <c r="P26" s="205"/>
    </row>
    <row r="27" spans="1:16" x14ac:dyDescent="0.2">
      <c r="A27" s="30"/>
      <c r="B27" s="30"/>
      <c r="C27" s="205"/>
      <c r="D27" s="205"/>
      <c r="E27" s="205"/>
      <c r="F27" s="205"/>
      <c r="G27" s="205"/>
      <c r="H27" s="205"/>
      <c r="I27" s="205"/>
      <c r="J27" s="205"/>
      <c r="K27" s="205"/>
      <c r="L27" s="205"/>
      <c r="M27" s="205"/>
      <c r="N27" s="205"/>
      <c r="O27" s="205"/>
      <c r="P27" s="205"/>
    </row>
    <row r="28" spans="1:16" x14ac:dyDescent="0.2">
      <c r="A28" s="30"/>
      <c r="B28" s="30"/>
      <c r="C28" s="205"/>
      <c r="D28" s="205"/>
      <c r="E28" s="205"/>
      <c r="F28" s="205"/>
      <c r="G28" s="205"/>
      <c r="H28" s="205"/>
      <c r="I28" s="205"/>
      <c r="J28" s="205"/>
      <c r="K28" s="205"/>
      <c r="L28" s="205"/>
      <c r="M28" s="205"/>
      <c r="N28" s="205"/>
      <c r="O28" s="205"/>
      <c r="P28" s="205"/>
    </row>
    <row r="29" spans="1:16" x14ac:dyDescent="0.2">
      <c r="A29" s="30"/>
      <c r="B29" s="30"/>
      <c r="C29" s="205"/>
      <c r="D29" s="205"/>
      <c r="E29" s="205"/>
      <c r="F29" s="205"/>
      <c r="G29" s="205"/>
      <c r="H29" s="205"/>
      <c r="I29" s="205"/>
      <c r="J29" s="205"/>
      <c r="K29" s="205"/>
      <c r="L29" s="205"/>
      <c r="M29" s="205"/>
      <c r="N29" s="205"/>
      <c r="O29" s="205"/>
      <c r="P29" s="205"/>
    </row>
    <row r="30" spans="1:16" x14ac:dyDescent="0.2">
      <c r="A30" s="30"/>
      <c r="B30" s="30"/>
      <c r="C30" s="205"/>
      <c r="D30" s="205"/>
      <c r="E30" s="205"/>
      <c r="F30" s="205"/>
      <c r="G30" s="205"/>
      <c r="H30" s="205"/>
      <c r="I30" s="205"/>
      <c r="J30" s="205"/>
      <c r="K30" s="205"/>
      <c r="L30" s="205"/>
      <c r="M30" s="205"/>
      <c r="N30" s="205"/>
      <c r="O30" s="205"/>
      <c r="P30" s="205"/>
    </row>
    <row r="32" spans="1:16" x14ac:dyDescent="0.2">
      <c r="M32" s="788" t="s">
        <v>828</v>
      </c>
      <c r="N32" s="788"/>
      <c r="O32" s="403"/>
      <c r="P32" s="403"/>
    </row>
    <row r="33" spans="1:16" x14ac:dyDescent="0.2">
      <c r="M33" s="788" t="s">
        <v>824</v>
      </c>
      <c r="N33" s="788"/>
      <c r="O33" s="788"/>
      <c r="P33" s="403"/>
    </row>
    <row r="34" spans="1:16" x14ac:dyDescent="0.2">
      <c r="A34" s="198" t="s">
        <v>12</v>
      </c>
      <c r="M34" s="788" t="s">
        <v>825</v>
      </c>
      <c r="N34" s="788"/>
      <c r="O34" s="788"/>
      <c r="P34" s="788"/>
    </row>
    <row r="35" spans="1:16" x14ac:dyDescent="0.2">
      <c r="M35" s="35" t="s">
        <v>82</v>
      </c>
      <c r="N35" s="35"/>
      <c r="O35" s="403"/>
      <c r="P35" s="403"/>
    </row>
  </sheetData>
  <mergeCells count="13">
    <mergeCell ref="M32:N32"/>
    <mergeCell ref="M33:O33"/>
    <mergeCell ref="M34:P34"/>
    <mergeCell ref="H1:I1"/>
    <mergeCell ref="A3:M3"/>
    <mergeCell ref="A4:M4"/>
    <mergeCell ref="A9:A10"/>
    <mergeCell ref="B9:B10"/>
    <mergeCell ref="D2:G2"/>
    <mergeCell ref="C9:C10"/>
    <mergeCell ref="D9:D10"/>
    <mergeCell ref="E9:P9"/>
    <mergeCell ref="J8:P8"/>
  </mergeCells>
  <printOptions horizontalCentered="1"/>
  <pageMargins left="0.70866141732283472" right="0.70866141732283472" top="0.23622047244094491" bottom="0" header="0.31496062992125984" footer="0.31496062992125984"/>
  <pageSetup paperSize="9" scale="90"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view="pageBreakPreview" topLeftCell="B3" zoomScale="90" zoomScaleSheetLayoutView="90" workbookViewId="0">
      <selection activeCell="A19" sqref="A19:F19"/>
    </sheetView>
  </sheetViews>
  <sheetFormatPr defaultColWidth="9.140625" defaultRowHeight="12.75" x14ac:dyDescent="0.2"/>
  <cols>
    <col min="1" max="1" width="6.140625" style="198" customWidth="1"/>
    <col min="2" max="2" width="13" style="198" customWidth="1"/>
    <col min="3" max="3" width="11.5703125" style="198" customWidth="1"/>
    <col min="4" max="4" width="17.140625" style="198" customWidth="1"/>
    <col min="5" max="5" width="8.5703125" style="198" customWidth="1"/>
    <col min="6" max="6" width="8.140625" style="198" customWidth="1"/>
    <col min="7" max="7" width="6.85546875" style="198" customWidth="1"/>
    <col min="8" max="8" width="7.28515625" style="198" customWidth="1"/>
    <col min="9" max="10" width="8.85546875" style="198" customWidth="1"/>
    <col min="11" max="11" width="8.140625" style="198" customWidth="1"/>
    <col min="12" max="12" width="9.28515625" style="198" customWidth="1"/>
    <col min="13" max="13" width="9.5703125" style="198" customWidth="1"/>
    <col min="14" max="14" width="8.28515625" style="198" customWidth="1"/>
    <col min="15" max="15" width="7.7109375" style="198" customWidth="1"/>
    <col min="16" max="16" width="8.28515625" style="198" customWidth="1"/>
    <col min="17" max="16384" width="9.140625" style="198"/>
  </cols>
  <sheetData>
    <row r="1" spans="1:16" x14ac:dyDescent="0.2">
      <c r="H1" s="990"/>
      <c r="I1" s="990"/>
      <c r="L1" s="999"/>
      <c r="M1" s="999"/>
      <c r="N1" s="999" t="s">
        <v>564</v>
      </c>
      <c r="O1" s="999"/>
    </row>
    <row r="2" spans="1:16" x14ac:dyDescent="0.2">
      <c r="C2" s="990" t="s">
        <v>697</v>
      </c>
      <c r="D2" s="990"/>
      <c r="E2" s="990"/>
      <c r="F2" s="990"/>
      <c r="G2" s="990"/>
      <c r="H2" s="990"/>
      <c r="I2" s="990"/>
      <c r="J2" s="990"/>
      <c r="L2" s="200"/>
    </row>
    <row r="3" spans="1:16" s="201" customFormat="1" ht="15.75" x14ac:dyDescent="0.25">
      <c r="A3" s="991" t="s">
        <v>696</v>
      </c>
      <c r="B3" s="991"/>
      <c r="C3" s="991"/>
      <c r="D3" s="991"/>
      <c r="E3" s="991"/>
      <c r="F3" s="991"/>
      <c r="G3" s="991"/>
      <c r="H3" s="991"/>
      <c r="I3" s="991"/>
      <c r="J3" s="991"/>
      <c r="K3" s="991"/>
      <c r="L3" s="991"/>
      <c r="M3" s="991"/>
    </row>
    <row r="4" spans="1:16" s="201" customFormat="1" ht="20.25" customHeight="1" x14ac:dyDescent="0.25">
      <c r="A4" s="991" t="s">
        <v>698</v>
      </c>
      <c r="B4" s="991"/>
      <c r="C4" s="991"/>
      <c r="D4" s="991"/>
      <c r="E4" s="991"/>
      <c r="F4" s="991"/>
      <c r="G4" s="991"/>
      <c r="H4" s="991"/>
      <c r="I4" s="991"/>
      <c r="J4" s="991"/>
      <c r="K4" s="991"/>
      <c r="L4" s="991"/>
      <c r="M4" s="991"/>
    </row>
    <row r="6" spans="1:16" ht="15" x14ac:dyDescent="0.25">
      <c r="A6" s="284" t="s">
        <v>896</v>
      </c>
      <c r="B6" s="203"/>
      <c r="C6" s="204"/>
      <c r="D6" s="204"/>
      <c r="E6" s="204"/>
      <c r="F6" s="204"/>
      <c r="G6" s="204"/>
      <c r="H6" s="204"/>
      <c r="I6" s="204"/>
      <c r="J6" s="204"/>
    </row>
    <row r="8" spans="1:16" s="205" customFormat="1" ht="15" customHeight="1" x14ac:dyDescent="0.2">
      <c r="A8" s="198"/>
      <c r="B8" s="198"/>
      <c r="C8" s="198"/>
      <c r="D8" s="198"/>
      <c r="E8" s="198"/>
      <c r="F8" s="198"/>
      <c r="G8" s="198"/>
      <c r="H8" s="198"/>
      <c r="I8" s="198"/>
      <c r="J8" s="998" t="s">
        <v>922</v>
      </c>
      <c r="K8" s="998"/>
      <c r="L8" s="998"/>
      <c r="M8" s="998"/>
      <c r="N8" s="204"/>
    </row>
    <row r="9" spans="1:16" s="205" customFormat="1" ht="20.25" customHeight="1" x14ac:dyDescent="0.2">
      <c r="A9" s="878" t="s">
        <v>2</v>
      </c>
      <c r="B9" s="878" t="s">
        <v>3</v>
      </c>
      <c r="C9" s="993" t="s">
        <v>278</v>
      </c>
      <c r="D9" s="993" t="s">
        <v>563</v>
      </c>
      <c r="E9" s="996" t="s">
        <v>750</v>
      </c>
      <c r="F9" s="996"/>
      <c r="G9" s="996"/>
      <c r="H9" s="996"/>
      <c r="I9" s="996"/>
      <c r="J9" s="996"/>
      <c r="K9" s="996"/>
      <c r="L9" s="996"/>
      <c r="M9" s="996"/>
      <c r="N9" s="996"/>
      <c r="O9" s="996"/>
      <c r="P9" s="996"/>
    </row>
    <row r="10" spans="1:16" s="205" customFormat="1" ht="40.5" customHeight="1" x14ac:dyDescent="0.2">
      <c r="A10" s="992"/>
      <c r="B10" s="992"/>
      <c r="C10" s="994"/>
      <c r="D10" s="994"/>
      <c r="E10" s="535" t="s">
        <v>944</v>
      </c>
      <c r="F10" s="533" t="s">
        <v>281</v>
      </c>
      <c r="G10" s="533" t="s">
        <v>282</v>
      </c>
      <c r="H10" s="533" t="s">
        <v>283</v>
      </c>
      <c r="I10" s="533" t="s">
        <v>284</v>
      </c>
      <c r="J10" s="533" t="s">
        <v>285</v>
      </c>
      <c r="K10" s="533" t="s">
        <v>286</v>
      </c>
      <c r="L10" s="533" t="s">
        <v>287</v>
      </c>
      <c r="M10" s="535" t="s">
        <v>950</v>
      </c>
      <c r="N10" s="535" t="s">
        <v>951</v>
      </c>
      <c r="O10" s="533" t="s">
        <v>947</v>
      </c>
      <c r="P10" s="533" t="s">
        <v>948</v>
      </c>
    </row>
    <row r="11" spans="1:16" s="205" customFormat="1" ht="17.25" customHeight="1" x14ac:dyDescent="0.2">
      <c r="A11" s="208">
        <v>1</v>
      </c>
      <c r="B11" s="208">
        <v>2</v>
      </c>
      <c r="C11" s="208">
        <v>3</v>
      </c>
      <c r="D11" s="208">
        <v>4</v>
      </c>
      <c r="E11" s="208">
        <v>5</v>
      </c>
      <c r="F11" s="208">
        <v>6</v>
      </c>
      <c r="G11" s="208">
        <v>7</v>
      </c>
      <c r="H11" s="208">
        <v>8</v>
      </c>
      <c r="I11" s="208">
        <v>9</v>
      </c>
      <c r="J11" s="208">
        <v>10</v>
      </c>
      <c r="K11" s="208">
        <v>11</v>
      </c>
      <c r="L11" s="208">
        <v>12</v>
      </c>
      <c r="M11" s="208">
        <v>13</v>
      </c>
      <c r="N11" s="208">
        <v>14</v>
      </c>
      <c r="O11" s="208">
        <v>15</v>
      </c>
      <c r="P11" s="208">
        <v>16</v>
      </c>
    </row>
    <row r="12" spans="1:16" ht="15" x14ac:dyDescent="0.2">
      <c r="A12" s="8">
        <v>1</v>
      </c>
      <c r="B12" s="19" t="s">
        <v>830</v>
      </c>
      <c r="C12" s="603">
        <v>850</v>
      </c>
      <c r="D12" s="603">
        <v>850</v>
      </c>
      <c r="E12" s="603">
        <v>843</v>
      </c>
      <c r="F12" s="603">
        <v>842</v>
      </c>
      <c r="G12" s="603">
        <v>826</v>
      </c>
      <c r="H12" s="603">
        <v>0</v>
      </c>
      <c r="I12" s="603">
        <v>839</v>
      </c>
      <c r="J12" s="603">
        <v>845</v>
      </c>
      <c r="K12" s="603">
        <v>835</v>
      </c>
      <c r="L12" s="603">
        <v>836</v>
      </c>
      <c r="M12" s="603">
        <v>841</v>
      </c>
      <c r="N12" s="603">
        <v>840</v>
      </c>
      <c r="O12" s="603">
        <v>841</v>
      </c>
      <c r="P12" s="603">
        <v>840</v>
      </c>
    </row>
    <row r="13" spans="1:16" ht="15" x14ac:dyDescent="0.2">
      <c r="A13" s="8">
        <v>2</v>
      </c>
      <c r="B13" s="19" t="s">
        <v>831</v>
      </c>
      <c r="C13" s="603">
        <v>1647</v>
      </c>
      <c r="D13" s="603">
        <v>1647</v>
      </c>
      <c r="E13" s="603">
        <v>1276</v>
      </c>
      <c r="F13" s="603">
        <v>1321</v>
      </c>
      <c r="G13" s="603">
        <v>1314</v>
      </c>
      <c r="H13" s="603">
        <v>793</v>
      </c>
      <c r="I13" s="603">
        <v>1252</v>
      </c>
      <c r="J13" s="603">
        <v>1301</v>
      </c>
      <c r="K13" s="603">
        <v>1329</v>
      </c>
      <c r="L13" s="603">
        <v>1291</v>
      </c>
      <c r="M13" s="603">
        <v>1325</v>
      </c>
      <c r="N13" s="603">
        <v>483</v>
      </c>
      <c r="O13" s="603">
        <v>1077</v>
      </c>
      <c r="P13" s="603">
        <v>1174</v>
      </c>
    </row>
    <row r="14" spans="1:16" ht="15" x14ac:dyDescent="0.2">
      <c r="A14" s="8">
        <v>3</v>
      </c>
      <c r="B14" s="19" t="s">
        <v>832</v>
      </c>
      <c r="C14" s="603">
        <v>756</v>
      </c>
      <c r="D14" s="603">
        <v>756</v>
      </c>
      <c r="E14" s="603">
        <v>765</v>
      </c>
      <c r="F14" s="603">
        <v>765</v>
      </c>
      <c r="G14" s="603">
        <v>766</v>
      </c>
      <c r="H14" s="603">
        <v>0</v>
      </c>
      <c r="I14" s="603">
        <v>754</v>
      </c>
      <c r="J14" s="603">
        <v>766</v>
      </c>
      <c r="K14" s="603">
        <v>746</v>
      </c>
      <c r="L14" s="603">
        <v>747</v>
      </c>
      <c r="M14" s="603">
        <v>745</v>
      </c>
      <c r="N14" s="603">
        <v>741</v>
      </c>
      <c r="O14" s="603">
        <v>751</v>
      </c>
      <c r="P14" s="603">
        <v>752</v>
      </c>
    </row>
    <row r="15" spans="1:16" s="136" customFormat="1" ht="12.75" customHeight="1" x14ac:dyDescent="0.2">
      <c r="A15" s="8">
        <v>4</v>
      </c>
      <c r="B15" s="19" t="s">
        <v>833</v>
      </c>
      <c r="C15" s="603">
        <v>2539</v>
      </c>
      <c r="D15" s="603">
        <v>2539</v>
      </c>
      <c r="E15" s="603">
        <v>2127</v>
      </c>
      <c r="F15" s="603">
        <v>2167</v>
      </c>
      <c r="G15" s="603">
        <v>2201</v>
      </c>
      <c r="H15" s="603">
        <v>8</v>
      </c>
      <c r="I15" s="603">
        <v>2223</v>
      </c>
      <c r="J15" s="603">
        <v>2179</v>
      </c>
      <c r="K15" s="603">
        <v>2175</v>
      </c>
      <c r="L15" s="603">
        <v>2163</v>
      </c>
      <c r="M15" s="603">
        <v>2189</v>
      </c>
      <c r="N15" s="603">
        <v>2111</v>
      </c>
      <c r="O15" s="603">
        <v>2131</v>
      </c>
      <c r="P15" s="603">
        <v>2106</v>
      </c>
    </row>
    <row r="16" spans="1:16" s="136" customFormat="1" ht="12.75" customHeight="1" x14ac:dyDescent="0.2">
      <c r="A16" s="8">
        <v>5</v>
      </c>
      <c r="B16" s="19" t="s">
        <v>834</v>
      </c>
      <c r="C16" s="603">
        <v>267</v>
      </c>
      <c r="D16" s="603">
        <v>267</v>
      </c>
      <c r="E16" s="603">
        <v>223</v>
      </c>
      <c r="F16" s="603">
        <v>232</v>
      </c>
      <c r="G16" s="603">
        <v>227</v>
      </c>
      <c r="H16" s="603">
        <v>214</v>
      </c>
      <c r="I16" s="603">
        <v>208</v>
      </c>
      <c r="J16" s="603">
        <v>229</v>
      </c>
      <c r="K16" s="603">
        <v>229</v>
      </c>
      <c r="L16" s="603">
        <v>201</v>
      </c>
      <c r="M16" s="603">
        <v>227</v>
      </c>
      <c r="N16" s="603">
        <v>0</v>
      </c>
      <c r="O16" s="603">
        <v>0</v>
      </c>
      <c r="P16" s="603">
        <v>200</v>
      </c>
    </row>
    <row r="17" spans="1:16" s="136" customFormat="1" ht="13.15" customHeight="1" x14ac:dyDescent="0.2">
      <c r="A17" s="8">
        <v>6</v>
      </c>
      <c r="B17" s="19" t="s">
        <v>835</v>
      </c>
      <c r="C17" s="603">
        <v>1039</v>
      </c>
      <c r="D17" s="603">
        <v>1039</v>
      </c>
      <c r="E17" s="603">
        <v>885</v>
      </c>
      <c r="F17" s="603">
        <v>882</v>
      </c>
      <c r="G17" s="603">
        <v>879</v>
      </c>
      <c r="H17" s="603">
        <v>829</v>
      </c>
      <c r="I17" s="603">
        <v>861</v>
      </c>
      <c r="J17" s="603">
        <v>917</v>
      </c>
      <c r="K17" s="603">
        <v>898</v>
      </c>
      <c r="L17" s="603">
        <v>876</v>
      </c>
      <c r="M17" s="603">
        <v>889</v>
      </c>
      <c r="N17" s="603">
        <v>617</v>
      </c>
      <c r="O17" s="603">
        <v>883</v>
      </c>
      <c r="P17" s="603">
        <v>835</v>
      </c>
    </row>
    <row r="18" spans="1:16" ht="12.75" customHeight="1" x14ac:dyDescent="0.2">
      <c r="A18" s="8">
        <v>7</v>
      </c>
      <c r="B18" s="19" t="s">
        <v>836</v>
      </c>
      <c r="C18" s="603">
        <v>268</v>
      </c>
      <c r="D18" s="603">
        <v>268</v>
      </c>
      <c r="E18" s="603">
        <v>130</v>
      </c>
      <c r="F18" s="603">
        <v>151</v>
      </c>
      <c r="G18" s="603">
        <v>154</v>
      </c>
      <c r="H18" s="603">
        <v>0</v>
      </c>
      <c r="I18" s="603">
        <v>0</v>
      </c>
      <c r="J18" s="603">
        <v>126</v>
      </c>
      <c r="K18" s="603">
        <v>122</v>
      </c>
      <c r="L18" s="603">
        <v>120</v>
      </c>
      <c r="M18" s="603">
        <v>119</v>
      </c>
      <c r="N18" s="603">
        <v>121</v>
      </c>
      <c r="O18" s="603">
        <v>135</v>
      </c>
      <c r="P18" s="603">
        <v>128</v>
      </c>
    </row>
    <row r="19" spans="1:16" ht="15" x14ac:dyDescent="0.2">
      <c r="A19" s="8">
        <v>8</v>
      </c>
      <c r="B19" s="19" t="s">
        <v>837</v>
      </c>
      <c r="C19" s="603">
        <v>2454</v>
      </c>
      <c r="D19" s="603">
        <v>2454</v>
      </c>
      <c r="E19" s="603">
        <v>2255</v>
      </c>
      <c r="F19" s="603">
        <v>2236</v>
      </c>
      <c r="G19" s="603">
        <v>2260</v>
      </c>
      <c r="H19" s="603">
        <v>441</v>
      </c>
      <c r="I19" s="603">
        <v>2281</v>
      </c>
      <c r="J19" s="603">
        <v>2339</v>
      </c>
      <c r="K19" s="603">
        <v>2147</v>
      </c>
      <c r="L19" s="603">
        <v>2236</v>
      </c>
      <c r="M19" s="603">
        <v>2219</v>
      </c>
      <c r="N19" s="603">
        <v>1728</v>
      </c>
      <c r="O19" s="603">
        <v>2166</v>
      </c>
      <c r="P19" s="603">
        <v>2069</v>
      </c>
    </row>
    <row r="20" spans="1:16" ht="15" x14ac:dyDescent="0.2">
      <c r="A20" s="8">
        <v>9</v>
      </c>
      <c r="B20" s="19" t="s">
        <v>838</v>
      </c>
      <c r="C20" s="603">
        <v>2324</v>
      </c>
      <c r="D20" s="603">
        <v>2324</v>
      </c>
      <c r="E20" s="603">
        <v>2204</v>
      </c>
      <c r="F20" s="603">
        <v>2194</v>
      </c>
      <c r="G20" s="603">
        <v>2203</v>
      </c>
      <c r="H20" s="603">
        <v>1996</v>
      </c>
      <c r="I20" s="603">
        <v>2152</v>
      </c>
      <c r="J20" s="603">
        <v>2155</v>
      </c>
      <c r="K20" s="603">
        <v>2139</v>
      </c>
      <c r="L20" s="603">
        <v>2097</v>
      </c>
      <c r="M20" s="603">
        <v>2106</v>
      </c>
      <c r="N20" s="603">
        <v>126</v>
      </c>
      <c r="O20" s="603">
        <v>1906</v>
      </c>
      <c r="P20" s="603">
        <v>1981</v>
      </c>
    </row>
    <row r="21" spans="1:16" ht="15" x14ac:dyDescent="0.2">
      <c r="A21" s="8">
        <v>10</v>
      </c>
      <c r="B21" s="19" t="s">
        <v>839</v>
      </c>
      <c r="C21" s="603">
        <v>1444</v>
      </c>
      <c r="D21" s="603">
        <v>1444</v>
      </c>
      <c r="E21" s="603">
        <v>1262</v>
      </c>
      <c r="F21" s="603">
        <v>1253</v>
      </c>
      <c r="G21" s="603">
        <v>1259</v>
      </c>
      <c r="H21" s="603">
        <v>467</v>
      </c>
      <c r="I21" s="603">
        <v>1241</v>
      </c>
      <c r="J21" s="603">
        <v>1271</v>
      </c>
      <c r="K21" s="603">
        <v>1256</v>
      </c>
      <c r="L21" s="603">
        <v>1225</v>
      </c>
      <c r="M21" s="603">
        <v>1250</v>
      </c>
      <c r="N21" s="603">
        <v>798</v>
      </c>
      <c r="O21" s="603">
        <v>1295</v>
      </c>
      <c r="P21" s="603">
        <v>1226</v>
      </c>
    </row>
    <row r="22" spans="1:16" ht="15" x14ac:dyDescent="0.2">
      <c r="A22" s="8">
        <v>11</v>
      </c>
      <c r="B22" s="19" t="s">
        <v>840</v>
      </c>
      <c r="C22" s="603">
        <v>1100</v>
      </c>
      <c r="D22" s="603">
        <v>1100</v>
      </c>
      <c r="E22" s="603">
        <v>1022</v>
      </c>
      <c r="F22" s="603">
        <v>1023</v>
      </c>
      <c r="G22" s="603">
        <v>1045</v>
      </c>
      <c r="H22" s="603">
        <v>375</v>
      </c>
      <c r="I22" s="603">
        <v>996</v>
      </c>
      <c r="J22" s="603">
        <v>1029</v>
      </c>
      <c r="K22" s="603">
        <v>1028</v>
      </c>
      <c r="L22" s="603">
        <v>1017</v>
      </c>
      <c r="M22" s="603">
        <v>1037</v>
      </c>
      <c r="N22" s="603">
        <v>623</v>
      </c>
      <c r="O22" s="603">
        <v>1029</v>
      </c>
      <c r="P22" s="603">
        <v>1016</v>
      </c>
    </row>
    <row r="23" spans="1:16" ht="15" x14ac:dyDescent="0.2">
      <c r="A23" s="8">
        <v>12</v>
      </c>
      <c r="B23" s="19" t="s">
        <v>841</v>
      </c>
      <c r="C23" s="603">
        <v>777</v>
      </c>
      <c r="D23" s="603">
        <v>777</v>
      </c>
      <c r="E23" s="603">
        <v>762</v>
      </c>
      <c r="F23" s="603">
        <v>733</v>
      </c>
      <c r="G23" s="603">
        <v>749</v>
      </c>
      <c r="H23" s="603">
        <v>0</v>
      </c>
      <c r="I23" s="603">
        <v>760</v>
      </c>
      <c r="J23" s="603">
        <v>723</v>
      </c>
      <c r="K23" s="603">
        <v>715</v>
      </c>
      <c r="L23" s="603">
        <v>708</v>
      </c>
      <c r="M23" s="603">
        <v>740</v>
      </c>
      <c r="N23" s="603">
        <v>725</v>
      </c>
      <c r="O23" s="603">
        <v>746</v>
      </c>
      <c r="P23" s="603">
        <v>737</v>
      </c>
    </row>
    <row r="24" spans="1:16" x14ac:dyDescent="0.2">
      <c r="A24" s="29"/>
      <c r="B24" s="29" t="s">
        <v>17</v>
      </c>
      <c r="C24" s="209">
        <f>SUM(C12:C23)</f>
        <v>15465</v>
      </c>
      <c r="D24" s="209">
        <f t="shared" ref="D24:P24" si="0">SUM(D12:D23)</f>
        <v>15465</v>
      </c>
      <c r="E24" s="209">
        <f t="shared" si="0"/>
        <v>13754</v>
      </c>
      <c r="F24" s="209">
        <f t="shared" si="0"/>
        <v>13799</v>
      </c>
      <c r="G24" s="209">
        <f t="shared" si="0"/>
        <v>13883</v>
      </c>
      <c r="H24" s="209">
        <f t="shared" si="0"/>
        <v>5123</v>
      </c>
      <c r="I24" s="209">
        <f t="shared" si="0"/>
        <v>13567</v>
      </c>
      <c r="J24" s="209">
        <f t="shared" si="0"/>
        <v>13880</v>
      </c>
      <c r="K24" s="209">
        <f t="shared" si="0"/>
        <v>13619</v>
      </c>
      <c r="L24" s="209">
        <f t="shared" si="0"/>
        <v>13517</v>
      </c>
      <c r="M24" s="209">
        <f t="shared" si="0"/>
        <v>13687</v>
      </c>
      <c r="N24" s="209">
        <f t="shared" si="0"/>
        <v>8913</v>
      </c>
      <c r="O24" s="209">
        <f t="shared" si="0"/>
        <v>12960</v>
      </c>
      <c r="P24" s="209">
        <f t="shared" si="0"/>
        <v>13064</v>
      </c>
    </row>
    <row r="25" spans="1:16" x14ac:dyDescent="0.2">
      <c r="A25" s="30"/>
      <c r="B25" s="30"/>
      <c r="C25" s="205"/>
      <c r="D25" s="205"/>
      <c r="E25" s="636">
        <f>E24/C24</f>
        <v>0.88936307791787905</v>
      </c>
      <c r="F25" s="205"/>
      <c r="G25" s="205"/>
      <c r="H25" s="205"/>
      <c r="I25" s="205"/>
      <c r="J25" s="205"/>
      <c r="K25" s="205"/>
      <c r="L25" s="205"/>
      <c r="M25" s="205"/>
      <c r="N25" s="205"/>
      <c r="O25" s="205"/>
      <c r="P25" s="636">
        <f>P24/C24</f>
        <v>0.84474620109925636</v>
      </c>
    </row>
    <row r="26" spans="1:16" x14ac:dyDescent="0.2">
      <c r="A26" s="30"/>
      <c r="B26" s="30"/>
      <c r="C26" s="205"/>
      <c r="D26" s="205"/>
      <c r="E26" s="205"/>
      <c r="F26" s="205"/>
      <c r="G26" s="205"/>
      <c r="H26" s="205"/>
      <c r="I26" s="205"/>
      <c r="J26" s="205"/>
      <c r="K26" s="205"/>
      <c r="L26" s="205"/>
      <c r="M26" s="205"/>
      <c r="N26" s="205"/>
      <c r="O26" s="205"/>
      <c r="P26" s="205"/>
    </row>
    <row r="27" spans="1:16" x14ac:dyDescent="0.2">
      <c r="A27" s="30"/>
      <c r="B27" s="30"/>
      <c r="C27" s="205"/>
      <c r="D27" s="205"/>
      <c r="E27" s="205"/>
      <c r="F27" s="205"/>
      <c r="G27" s="205"/>
      <c r="H27" s="205"/>
      <c r="I27" s="205"/>
      <c r="J27" s="205"/>
      <c r="K27" s="205"/>
      <c r="L27" s="205"/>
      <c r="M27" s="205"/>
      <c r="N27" s="205"/>
      <c r="O27" s="205"/>
      <c r="P27" s="205"/>
    </row>
    <row r="32" spans="1:16" x14ac:dyDescent="0.2">
      <c r="M32" s="788" t="s">
        <v>828</v>
      </c>
      <c r="N32" s="788"/>
      <c r="O32" s="403"/>
      <c r="P32" s="403"/>
    </row>
    <row r="33" spans="1:16" x14ac:dyDescent="0.2">
      <c r="M33" s="788" t="s">
        <v>824</v>
      </c>
      <c r="N33" s="788"/>
      <c r="O33" s="788"/>
      <c r="P33" s="403"/>
    </row>
    <row r="34" spans="1:16" x14ac:dyDescent="0.2">
      <c r="M34" s="788" t="s">
        <v>825</v>
      </c>
      <c r="N34" s="788"/>
      <c r="O34" s="788"/>
      <c r="P34" s="788"/>
    </row>
    <row r="35" spans="1:16" x14ac:dyDescent="0.2">
      <c r="A35" s="198" t="s">
        <v>12</v>
      </c>
      <c r="M35" s="35" t="s">
        <v>82</v>
      </c>
      <c r="N35" s="35"/>
      <c r="O35" s="403"/>
      <c r="P35" s="403"/>
    </row>
  </sheetData>
  <mergeCells count="15">
    <mergeCell ref="M33:O33"/>
    <mergeCell ref="M34:P34"/>
    <mergeCell ref="N1:O1"/>
    <mergeCell ref="M32:N32"/>
    <mergeCell ref="L1:M1"/>
    <mergeCell ref="H1:I1"/>
    <mergeCell ref="A3:M3"/>
    <mergeCell ref="A4:M4"/>
    <mergeCell ref="A9:A10"/>
    <mergeCell ref="B9:B10"/>
    <mergeCell ref="C9:C10"/>
    <mergeCell ref="D9:D10"/>
    <mergeCell ref="C2:J2"/>
    <mergeCell ref="J8:M8"/>
    <mergeCell ref="E9:P9"/>
  </mergeCells>
  <printOptions horizontalCentered="1"/>
  <pageMargins left="0.70866141732283472" right="0.70866141732283472" top="0.23622047244094491" bottom="0" header="0.31496062992125984" footer="0.31496062992125984"/>
  <pageSetup paperSize="9" scale="90"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3"/>
  <sheetViews>
    <sheetView view="pageBreakPreview" zoomScale="80" zoomScaleNormal="80" zoomScaleSheetLayoutView="80" workbookViewId="0">
      <selection activeCell="H27" sqref="H27"/>
    </sheetView>
  </sheetViews>
  <sheetFormatPr defaultRowHeight="12.75" x14ac:dyDescent="0.2"/>
  <cols>
    <col min="2" max="2" width="13.140625" customWidth="1"/>
    <col min="4" max="4" width="8.42578125" customWidth="1"/>
    <col min="5" max="5" width="12.85546875" customWidth="1"/>
    <col min="6" max="6" width="16" customWidth="1"/>
    <col min="7" max="7" width="15.28515625" customWidth="1"/>
    <col min="8" max="8" width="17" customWidth="1"/>
    <col min="9" max="9" width="18" customWidth="1"/>
    <col min="10" max="10" width="11.140625" customWidth="1"/>
    <col min="11" max="11" width="12.7109375" customWidth="1"/>
    <col min="12" max="12" width="11.42578125" customWidth="1"/>
    <col min="13" max="13" width="15.42578125" customWidth="1"/>
  </cols>
  <sheetData>
    <row r="1" spans="1:16" ht="18" x14ac:dyDescent="0.35">
      <c r="C1" s="772" t="s">
        <v>0</v>
      </c>
      <c r="D1" s="772"/>
      <c r="E1" s="772"/>
      <c r="F1" s="772"/>
      <c r="G1" s="772"/>
      <c r="H1" s="772"/>
      <c r="I1" s="772"/>
      <c r="J1" s="219"/>
      <c r="K1" s="219"/>
      <c r="L1" s="985" t="s">
        <v>546</v>
      </c>
      <c r="M1" s="985"/>
      <c r="N1" s="219"/>
      <c r="O1" s="219"/>
      <c r="P1" s="219"/>
    </row>
    <row r="2" spans="1:16" ht="21" x14ac:dyDescent="0.35">
      <c r="B2" s="773" t="s">
        <v>655</v>
      </c>
      <c r="C2" s="773"/>
      <c r="D2" s="773"/>
      <c r="E2" s="773"/>
      <c r="F2" s="773"/>
      <c r="G2" s="773"/>
      <c r="H2" s="773"/>
      <c r="I2" s="773"/>
      <c r="J2" s="773"/>
      <c r="K2" s="773"/>
      <c r="L2" s="773"/>
      <c r="M2" s="220"/>
      <c r="N2" s="220"/>
      <c r="O2" s="220"/>
      <c r="P2" s="220"/>
    </row>
    <row r="3" spans="1:16" ht="21" x14ac:dyDescent="0.35">
      <c r="C3" s="190"/>
      <c r="D3" s="190"/>
      <c r="E3" s="190"/>
      <c r="F3" s="190"/>
      <c r="G3" s="190"/>
      <c r="H3" s="190"/>
      <c r="I3" s="190"/>
      <c r="J3" s="190"/>
      <c r="K3" s="190"/>
      <c r="L3" s="190"/>
      <c r="M3" s="190"/>
      <c r="N3" s="220"/>
      <c r="O3" s="220"/>
      <c r="P3" s="220"/>
    </row>
    <row r="4" spans="1:16" ht="20.25" customHeight="1" x14ac:dyDescent="0.2">
      <c r="A4" s="1000" t="s">
        <v>545</v>
      </c>
      <c r="B4" s="1000"/>
      <c r="C4" s="1000"/>
      <c r="D4" s="1000"/>
      <c r="E4" s="1000"/>
      <c r="F4" s="1000"/>
      <c r="G4" s="1000"/>
      <c r="H4" s="1000"/>
      <c r="I4" s="1000"/>
      <c r="J4" s="1000"/>
      <c r="K4" s="1000"/>
      <c r="L4" s="1000"/>
      <c r="M4" s="1000"/>
    </row>
    <row r="5" spans="1:16" ht="20.25" customHeight="1" x14ac:dyDescent="0.2">
      <c r="A5" s="1002" t="s">
        <v>896</v>
      </c>
      <c r="B5" s="1002"/>
      <c r="C5" s="1002"/>
      <c r="D5" s="1002"/>
      <c r="E5" s="1002"/>
      <c r="F5" s="1002"/>
      <c r="G5" s="1002"/>
      <c r="H5" s="99" t="s">
        <v>11</v>
      </c>
      <c r="I5" s="99"/>
      <c r="J5" s="998" t="s">
        <v>922</v>
      </c>
      <c r="K5" s="998"/>
      <c r="L5" s="998"/>
      <c r="M5" s="998"/>
      <c r="N5" s="110"/>
    </row>
    <row r="6" spans="1:16" ht="15" customHeight="1" x14ac:dyDescent="0.2">
      <c r="A6" s="866" t="s">
        <v>72</v>
      </c>
      <c r="B6" s="866" t="s">
        <v>299</v>
      </c>
      <c r="C6" s="1003" t="s">
        <v>431</v>
      </c>
      <c r="D6" s="1004"/>
      <c r="E6" s="1004"/>
      <c r="F6" s="1004"/>
      <c r="G6" s="1005"/>
      <c r="H6" s="865" t="s">
        <v>428</v>
      </c>
      <c r="I6" s="865"/>
      <c r="J6" s="865"/>
      <c r="K6" s="865"/>
      <c r="L6" s="865"/>
      <c r="M6" s="866" t="s">
        <v>300</v>
      </c>
    </row>
    <row r="7" spans="1:16" ht="12.75" customHeight="1" x14ac:dyDescent="0.2">
      <c r="A7" s="867"/>
      <c r="B7" s="867"/>
      <c r="C7" s="1006"/>
      <c r="D7" s="1007"/>
      <c r="E7" s="1007"/>
      <c r="F7" s="1007"/>
      <c r="G7" s="1008"/>
      <c r="H7" s="865"/>
      <c r="I7" s="865"/>
      <c r="J7" s="865"/>
      <c r="K7" s="865"/>
      <c r="L7" s="865"/>
      <c r="M7" s="867"/>
    </row>
    <row r="8" spans="1:16" ht="5.25" customHeight="1" x14ac:dyDescent="0.2">
      <c r="A8" s="867"/>
      <c r="B8" s="867"/>
      <c r="C8" s="1006"/>
      <c r="D8" s="1007"/>
      <c r="E8" s="1007"/>
      <c r="F8" s="1007"/>
      <c r="G8" s="1008"/>
      <c r="H8" s="865"/>
      <c r="I8" s="865"/>
      <c r="J8" s="865"/>
      <c r="K8" s="865"/>
      <c r="L8" s="865"/>
      <c r="M8" s="867"/>
    </row>
    <row r="9" spans="1:16" ht="68.25" customHeight="1" x14ac:dyDescent="0.2">
      <c r="A9" s="868"/>
      <c r="B9" s="868"/>
      <c r="C9" s="225" t="s">
        <v>301</v>
      </c>
      <c r="D9" s="225" t="s">
        <v>302</v>
      </c>
      <c r="E9" s="225" t="s">
        <v>303</v>
      </c>
      <c r="F9" s="225" t="s">
        <v>304</v>
      </c>
      <c r="G9" s="253" t="s">
        <v>305</v>
      </c>
      <c r="H9" s="252" t="s">
        <v>427</v>
      </c>
      <c r="I9" s="252" t="s">
        <v>432</v>
      </c>
      <c r="J9" s="252" t="s">
        <v>429</v>
      </c>
      <c r="K9" s="252" t="s">
        <v>430</v>
      </c>
      <c r="L9" s="252" t="s">
        <v>45</v>
      </c>
      <c r="M9" s="868"/>
    </row>
    <row r="10" spans="1:16" ht="15" x14ac:dyDescent="0.25">
      <c r="A10" s="226">
        <v>1</v>
      </c>
      <c r="B10" s="226">
        <v>2</v>
      </c>
      <c r="C10" s="226">
        <v>3</v>
      </c>
      <c r="D10" s="226">
        <v>4</v>
      </c>
      <c r="E10" s="226">
        <v>5</v>
      </c>
      <c r="F10" s="226">
        <v>6</v>
      </c>
      <c r="G10" s="226">
        <v>7</v>
      </c>
      <c r="H10" s="226">
        <v>8</v>
      </c>
      <c r="I10" s="226">
        <v>9</v>
      </c>
      <c r="J10" s="226">
        <v>10</v>
      </c>
      <c r="K10" s="226">
        <v>11</v>
      </c>
      <c r="L10" s="226">
        <v>12</v>
      </c>
      <c r="M10" s="226">
        <v>13</v>
      </c>
    </row>
    <row r="11" spans="1:16" ht="15" x14ac:dyDescent="0.2">
      <c r="A11" s="8">
        <v>1</v>
      </c>
      <c r="B11" s="19" t="s">
        <v>830</v>
      </c>
      <c r="C11" s="502">
        <v>0</v>
      </c>
      <c r="D11" s="502">
        <v>0</v>
      </c>
      <c r="E11" s="502">
        <v>0</v>
      </c>
      <c r="F11" s="502">
        <v>0</v>
      </c>
      <c r="G11" s="502">
        <v>0</v>
      </c>
      <c r="H11" s="502">
        <v>0</v>
      </c>
      <c r="I11" s="502">
        <v>0</v>
      </c>
      <c r="J11" s="502">
        <v>0</v>
      </c>
      <c r="K11" s="502">
        <v>0</v>
      </c>
      <c r="L11" s="502">
        <v>0</v>
      </c>
      <c r="M11" s="1009"/>
    </row>
    <row r="12" spans="1:16" ht="15" x14ac:dyDescent="0.2">
      <c r="A12" s="8">
        <v>2</v>
      </c>
      <c r="B12" s="19" t="s">
        <v>831</v>
      </c>
      <c r="C12" s="502">
        <v>0</v>
      </c>
      <c r="D12" s="502">
        <v>0</v>
      </c>
      <c r="E12" s="502">
        <v>0</v>
      </c>
      <c r="F12" s="502">
        <v>0</v>
      </c>
      <c r="G12" s="502">
        <v>0</v>
      </c>
      <c r="H12" s="502">
        <v>0</v>
      </c>
      <c r="I12" s="502">
        <v>0</v>
      </c>
      <c r="J12" s="502">
        <v>0</v>
      </c>
      <c r="K12" s="502">
        <v>0</v>
      </c>
      <c r="L12" s="502">
        <v>0</v>
      </c>
      <c r="M12" s="1010"/>
    </row>
    <row r="13" spans="1:16" ht="15" x14ac:dyDescent="0.2">
      <c r="A13" s="8">
        <v>3</v>
      </c>
      <c r="B13" s="19" t="s">
        <v>832</v>
      </c>
      <c r="C13" s="502">
        <v>0</v>
      </c>
      <c r="D13" s="502">
        <v>0</v>
      </c>
      <c r="E13" s="502">
        <v>0</v>
      </c>
      <c r="F13" s="502">
        <v>0</v>
      </c>
      <c r="G13" s="502">
        <v>0</v>
      </c>
      <c r="H13" s="502">
        <v>0</v>
      </c>
      <c r="I13" s="502">
        <v>0</v>
      </c>
      <c r="J13" s="502">
        <v>0</v>
      </c>
      <c r="K13" s="502">
        <v>0</v>
      </c>
      <c r="L13" s="502">
        <v>0</v>
      </c>
      <c r="M13" s="1010"/>
    </row>
    <row r="14" spans="1:16" ht="15" x14ac:dyDescent="0.2">
      <c r="A14" s="8">
        <v>4</v>
      </c>
      <c r="B14" s="19" t="s">
        <v>833</v>
      </c>
      <c r="C14" s="502">
        <v>0</v>
      </c>
      <c r="D14" s="502">
        <v>0</v>
      </c>
      <c r="E14" s="502">
        <v>0</v>
      </c>
      <c r="F14" s="502">
        <v>0</v>
      </c>
      <c r="G14" s="502">
        <v>0</v>
      </c>
      <c r="H14" s="502">
        <v>0</v>
      </c>
      <c r="I14" s="502">
        <v>0</v>
      </c>
      <c r="J14" s="502">
        <v>0</v>
      </c>
      <c r="K14" s="502">
        <v>0</v>
      </c>
      <c r="L14" s="502">
        <v>0</v>
      </c>
      <c r="M14" s="1010"/>
    </row>
    <row r="15" spans="1:16" ht="15" x14ac:dyDescent="0.2">
      <c r="A15" s="8">
        <v>5</v>
      </c>
      <c r="B15" s="19" t="s">
        <v>834</v>
      </c>
      <c r="C15" s="502">
        <v>0</v>
      </c>
      <c r="D15" s="502">
        <v>0</v>
      </c>
      <c r="E15" s="502">
        <v>0</v>
      </c>
      <c r="F15" s="502">
        <v>0</v>
      </c>
      <c r="G15" s="502">
        <v>0</v>
      </c>
      <c r="H15" s="502">
        <v>0</v>
      </c>
      <c r="I15" s="502">
        <v>0</v>
      </c>
      <c r="J15" s="502">
        <v>0</v>
      </c>
      <c r="K15" s="502">
        <v>0</v>
      </c>
      <c r="L15" s="502">
        <v>0</v>
      </c>
      <c r="M15" s="1010"/>
    </row>
    <row r="16" spans="1:16" ht="15" x14ac:dyDescent="0.2">
      <c r="A16" s="8">
        <v>6</v>
      </c>
      <c r="B16" s="19" t="s">
        <v>835</v>
      </c>
      <c r="C16" s="502">
        <v>0</v>
      </c>
      <c r="D16" s="502">
        <v>0</v>
      </c>
      <c r="E16" s="502">
        <v>0</v>
      </c>
      <c r="F16" s="502">
        <v>0</v>
      </c>
      <c r="G16" s="502">
        <v>0</v>
      </c>
      <c r="H16" s="502">
        <v>0</v>
      </c>
      <c r="I16" s="502">
        <v>0</v>
      </c>
      <c r="J16" s="502">
        <v>0</v>
      </c>
      <c r="K16" s="502">
        <v>0</v>
      </c>
      <c r="L16" s="502">
        <v>0</v>
      </c>
      <c r="M16" s="1010"/>
    </row>
    <row r="17" spans="1:13" ht="15" x14ac:dyDescent="0.2">
      <c r="A17" s="8">
        <v>7</v>
      </c>
      <c r="B17" s="19" t="s">
        <v>836</v>
      </c>
      <c r="C17" s="502">
        <v>0</v>
      </c>
      <c r="D17" s="502">
        <v>0</v>
      </c>
      <c r="E17" s="502">
        <v>0</v>
      </c>
      <c r="F17" s="502">
        <v>0</v>
      </c>
      <c r="G17" s="502">
        <v>0</v>
      </c>
      <c r="H17" s="502">
        <v>0</v>
      </c>
      <c r="I17" s="502">
        <v>0</v>
      </c>
      <c r="J17" s="502">
        <v>0</v>
      </c>
      <c r="K17" s="502">
        <v>0</v>
      </c>
      <c r="L17" s="502">
        <v>0</v>
      </c>
      <c r="M17" s="1010"/>
    </row>
    <row r="18" spans="1:13" ht="15" x14ac:dyDescent="0.2">
      <c r="A18" s="8">
        <v>8</v>
      </c>
      <c r="B18" s="19" t="s">
        <v>837</v>
      </c>
      <c r="C18" s="502">
        <v>0</v>
      </c>
      <c r="D18" s="502">
        <v>0</v>
      </c>
      <c r="E18" s="502">
        <v>0</v>
      </c>
      <c r="F18" s="502">
        <v>0</v>
      </c>
      <c r="G18" s="502">
        <v>0</v>
      </c>
      <c r="H18" s="502">
        <v>0</v>
      </c>
      <c r="I18" s="502">
        <v>0</v>
      </c>
      <c r="J18" s="502">
        <v>0</v>
      </c>
      <c r="K18" s="502">
        <v>0</v>
      </c>
      <c r="L18" s="502">
        <v>0</v>
      </c>
      <c r="M18" s="1010"/>
    </row>
    <row r="19" spans="1:13" ht="15" x14ac:dyDescent="0.2">
      <c r="A19" s="8">
        <v>9</v>
      </c>
      <c r="B19" s="19" t="s">
        <v>838</v>
      </c>
      <c r="C19" s="502">
        <v>0</v>
      </c>
      <c r="D19" s="502">
        <v>0</v>
      </c>
      <c r="E19" s="502">
        <v>0</v>
      </c>
      <c r="F19" s="502">
        <v>0</v>
      </c>
      <c r="G19" s="502">
        <v>0</v>
      </c>
      <c r="H19" s="502">
        <v>0</v>
      </c>
      <c r="I19" s="502">
        <v>0</v>
      </c>
      <c r="J19" s="502">
        <v>0</v>
      </c>
      <c r="K19" s="502">
        <v>0</v>
      </c>
      <c r="L19" s="502">
        <v>0</v>
      </c>
      <c r="M19" s="1010"/>
    </row>
    <row r="20" spans="1:13" ht="15" x14ac:dyDescent="0.2">
      <c r="A20" s="8">
        <v>10</v>
      </c>
      <c r="B20" s="19" t="s">
        <v>839</v>
      </c>
      <c r="C20" s="502">
        <v>0</v>
      </c>
      <c r="D20" s="502">
        <v>0</v>
      </c>
      <c r="E20" s="502">
        <v>0</v>
      </c>
      <c r="F20" s="502">
        <v>0</v>
      </c>
      <c r="G20" s="502">
        <v>0</v>
      </c>
      <c r="H20" s="502">
        <v>0</v>
      </c>
      <c r="I20" s="502">
        <v>0</v>
      </c>
      <c r="J20" s="502">
        <v>0</v>
      </c>
      <c r="K20" s="502">
        <v>0</v>
      </c>
      <c r="L20" s="502">
        <v>0</v>
      </c>
      <c r="M20" s="1010"/>
    </row>
    <row r="21" spans="1:13" ht="15" x14ac:dyDescent="0.2">
      <c r="A21" s="8">
        <v>11</v>
      </c>
      <c r="B21" s="19" t="s">
        <v>840</v>
      </c>
      <c r="C21" s="502">
        <v>0</v>
      </c>
      <c r="D21" s="502">
        <v>0</v>
      </c>
      <c r="E21" s="502">
        <v>0</v>
      </c>
      <c r="F21" s="502">
        <v>0</v>
      </c>
      <c r="G21" s="502">
        <v>0</v>
      </c>
      <c r="H21" s="502">
        <v>0</v>
      </c>
      <c r="I21" s="502">
        <v>0</v>
      </c>
      <c r="J21" s="502">
        <v>0</v>
      </c>
      <c r="K21" s="502">
        <v>0</v>
      </c>
      <c r="L21" s="502">
        <v>0</v>
      </c>
      <c r="M21" s="1010"/>
    </row>
    <row r="22" spans="1:13" ht="15" x14ac:dyDescent="0.2">
      <c r="A22" s="8">
        <v>12</v>
      </c>
      <c r="B22" s="19" t="s">
        <v>841</v>
      </c>
      <c r="C22" s="502">
        <v>0</v>
      </c>
      <c r="D22" s="502">
        <v>0</v>
      </c>
      <c r="E22" s="502">
        <v>0</v>
      </c>
      <c r="F22" s="502">
        <v>0</v>
      </c>
      <c r="G22" s="502">
        <v>0</v>
      </c>
      <c r="H22" s="502">
        <v>0</v>
      </c>
      <c r="I22" s="502">
        <v>0</v>
      </c>
      <c r="J22" s="502">
        <v>0</v>
      </c>
      <c r="K22" s="502">
        <v>0</v>
      </c>
      <c r="L22" s="502">
        <v>0</v>
      </c>
      <c r="M22" s="1011"/>
    </row>
    <row r="23" spans="1:13" x14ac:dyDescent="0.2">
      <c r="A23" s="29"/>
      <c r="B23" s="29" t="s">
        <v>17</v>
      </c>
      <c r="C23" s="501">
        <f>SUM(C11:C22)</f>
        <v>0</v>
      </c>
      <c r="D23" s="501">
        <f t="shared" ref="D23:L23" si="0">SUM(D11:D22)</f>
        <v>0</v>
      </c>
      <c r="E23" s="501">
        <f t="shared" si="0"/>
        <v>0</v>
      </c>
      <c r="F23" s="501">
        <f t="shared" si="0"/>
        <v>0</v>
      </c>
      <c r="G23" s="501">
        <f t="shared" si="0"/>
        <v>0</v>
      </c>
      <c r="H23" s="501">
        <f t="shared" si="0"/>
        <v>0</v>
      </c>
      <c r="I23" s="501">
        <f t="shared" si="0"/>
        <v>0</v>
      </c>
      <c r="J23" s="501">
        <f t="shared" si="0"/>
        <v>0</v>
      </c>
      <c r="K23" s="501">
        <f t="shared" si="0"/>
        <v>0</v>
      </c>
      <c r="L23" s="501">
        <f t="shared" si="0"/>
        <v>0</v>
      </c>
      <c r="M23" s="503" t="s">
        <v>11</v>
      </c>
    </row>
    <row r="24" spans="1:13" x14ac:dyDescent="0.2">
      <c r="A24" s="30"/>
      <c r="B24" s="30"/>
      <c r="C24" s="581"/>
      <c r="D24" s="581"/>
      <c r="E24" s="581"/>
      <c r="F24" s="581"/>
      <c r="G24" s="581"/>
      <c r="H24" s="581"/>
      <c r="I24" s="581"/>
      <c r="J24" s="581"/>
      <c r="K24" s="581"/>
      <c r="L24" s="581"/>
      <c r="M24" s="582"/>
    </row>
    <row r="25" spans="1:13" x14ac:dyDescent="0.2">
      <c r="A25" s="30"/>
      <c r="B25" s="30"/>
      <c r="C25" s="581"/>
      <c r="D25" s="581"/>
      <c r="E25" s="581"/>
      <c r="F25" s="581"/>
      <c r="G25" s="581"/>
      <c r="H25" s="581"/>
      <c r="I25" s="581"/>
      <c r="J25" s="581"/>
      <c r="K25" s="581"/>
      <c r="L25" s="581"/>
      <c r="M25" s="582"/>
    </row>
    <row r="26" spans="1:13" x14ac:dyDescent="0.2">
      <c r="A26" s="30"/>
      <c r="B26" s="30"/>
      <c r="C26" s="581"/>
      <c r="D26" s="581"/>
      <c r="E26" s="581"/>
      <c r="F26" s="581"/>
      <c r="G26" s="581"/>
      <c r="H26" s="581"/>
      <c r="I26" s="581"/>
      <c r="J26" s="581"/>
      <c r="K26" s="581"/>
      <c r="L26" s="581"/>
      <c r="M26" s="582"/>
    </row>
    <row r="27" spans="1:13" ht="16.5" customHeight="1" x14ac:dyDescent="0.2">
      <c r="B27" s="228"/>
      <c r="C27" s="1001"/>
      <c r="D27" s="1001"/>
      <c r="E27" s="1001"/>
      <c r="F27" s="1001"/>
    </row>
    <row r="30" spans="1:13" x14ac:dyDescent="0.2">
      <c r="J30" s="15" t="s">
        <v>828</v>
      </c>
      <c r="K30" s="15"/>
      <c r="L30" s="15"/>
    </row>
    <row r="31" spans="1:13" x14ac:dyDescent="0.2">
      <c r="A31" s="198" t="s">
        <v>12</v>
      </c>
      <c r="J31" s="15" t="s">
        <v>824</v>
      </c>
      <c r="K31" s="15"/>
      <c r="L31" s="15"/>
    </row>
    <row r="32" spans="1:13" x14ac:dyDescent="0.2">
      <c r="J32" s="15" t="s">
        <v>825</v>
      </c>
      <c r="K32" s="15"/>
      <c r="L32" s="15"/>
    </row>
    <row r="33" spans="10:12" x14ac:dyDescent="0.2">
      <c r="J33" s="15" t="s">
        <v>82</v>
      </c>
      <c r="K33" s="15"/>
      <c r="L33" s="15"/>
    </row>
  </sheetData>
  <mergeCells count="13">
    <mergeCell ref="B2:L2"/>
    <mergeCell ref="L1:M1"/>
    <mergeCell ref="C1:I1"/>
    <mergeCell ref="A4:M4"/>
    <mergeCell ref="C27:F27"/>
    <mergeCell ref="H6:L8"/>
    <mergeCell ref="A5:G5"/>
    <mergeCell ref="M6:M9"/>
    <mergeCell ref="A6:A9"/>
    <mergeCell ref="B6:B9"/>
    <mergeCell ref="C6:G8"/>
    <mergeCell ref="J5:M5"/>
    <mergeCell ref="M11:M22"/>
  </mergeCells>
  <printOptions horizontalCentered="1"/>
  <pageMargins left="0.70866141732283472" right="0.70866141732283472" top="0.23622047244094491" bottom="0" header="0.31496062992125984" footer="0.31496062992125984"/>
  <pageSetup paperSize="9" scale="78" orientation="landscape" r:id="rId1"/>
  <colBreaks count="1" manualBreakCount="1">
    <brk id="13"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view="pageBreakPreview" topLeftCell="A17" zoomScale="90" zoomScaleSheetLayoutView="90" workbookViewId="0">
      <selection activeCell="B25" sqref="B25"/>
    </sheetView>
  </sheetViews>
  <sheetFormatPr defaultRowHeight="12.75" x14ac:dyDescent="0.2"/>
  <cols>
    <col min="1" max="1" width="36" customWidth="1"/>
    <col min="2" max="2" width="25.7109375" customWidth="1"/>
    <col min="3" max="3" width="21.85546875" customWidth="1"/>
    <col min="4" max="4" width="22.5703125" customWidth="1"/>
    <col min="5" max="5" width="19.42578125" customWidth="1"/>
    <col min="6" max="6" width="17.42578125" customWidth="1"/>
  </cols>
  <sheetData>
    <row r="1" spans="1:12" ht="18" x14ac:dyDescent="0.35">
      <c r="A1" s="772" t="s">
        <v>0</v>
      </c>
      <c r="B1" s="772"/>
      <c r="C1" s="772"/>
      <c r="D1" s="772"/>
      <c r="E1" s="772"/>
      <c r="F1" s="229" t="s">
        <v>548</v>
      </c>
      <c r="G1" s="219"/>
      <c r="H1" s="219"/>
      <c r="I1" s="219"/>
      <c r="J1" s="219"/>
      <c r="K1" s="219"/>
      <c r="L1" s="219"/>
    </row>
    <row r="2" spans="1:12" ht="21" x14ac:dyDescent="0.35">
      <c r="A2" s="773" t="s">
        <v>655</v>
      </c>
      <c r="B2" s="773"/>
      <c r="C2" s="773"/>
      <c r="D2" s="773"/>
      <c r="E2" s="773"/>
      <c r="F2" s="773"/>
      <c r="G2" s="220"/>
      <c r="H2" s="220"/>
      <c r="I2" s="220"/>
      <c r="J2" s="220"/>
      <c r="K2" s="220"/>
      <c r="L2" s="220"/>
    </row>
    <row r="3" spans="1:12" x14ac:dyDescent="0.2">
      <c r="A3" s="153"/>
      <c r="B3" s="153"/>
      <c r="C3" s="153"/>
      <c r="D3" s="153"/>
      <c r="E3" s="153"/>
      <c r="F3" s="153"/>
    </row>
    <row r="4" spans="1:12" ht="18.75" x14ac:dyDescent="0.2">
      <c r="A4" s="1015" t="s">
        <v>547</v>
      </c>
      <c r="B4" s="1015"/>
      <c r="C4" s="1015"/>
      <c r="D4" s="1015"/>
      <c r="E4" s="1015"/>
      <c r="F4" s="1015"/>
      <c r="G4" s="453"/>
    </row>
    <row r="5" spans="1:12" ht="18.75" x14ac:dyDescent="0.25">
      <c r="A5" s="284" t="s">
        <v>896</v>
      </c>
      <c r="B5" s="230"/>
      <c r="C5" s="230"/>
      <c r="D5" s="230"/>
      <c r="E5" s="230"/>
      <c r="F5" s="230"/>
      <c r="G5" s="230"/>
    </row>
    <row r="6" spans="1:12" ht="31.5" x14ac:dyDescent="0.25">
      <c r="A6" s="231"/>
      <c r="B6" s="232" t="s">
        <v>329</v>
      </c>
      <c r="C6" s="232" t="s">
        <v>330</v>
      </c>
      <c r="D6" s="232" t="s">
        <v>331</v>
      </c>
      <c r="E6" s="233"/>
      <c r="F6" s="233"/>
    </row>
    <row r="7" spans="1:12" ht="15" x14ac:dyDescent="0.25">
      <c r="A7" s="234" t="s">
        <v>332</v>
      </c>
      <c r="B7" s="234" t="s">
        <v>879</v>
      </c>
      <c r="C7" s="234" t="s">
        <v>879</v>
      </c>
      <c r="D7" s="234" t="s">
        <v>879</v>
      </c>
      <c r="E7" s="233"/>
      <c r="F7" s="233"/>
    </row>
    <row r="8" spans="1:12" ht="13.5" customHeight="1" x14ac:dyDescent="0.25">
      <c r="A8" s="234" t="s">
        <v>333</v>
      </c>
      <c r="B8" s="234" t="s">
        <v>880</v>
      </c>
      <c r="C8" s="234" t="s">
        <v>881</v>
      </c>
      <c r="D8" s="234" t="s">
        <v>882</v>
      </c>
      <c r="E8" s="233"/>
      <c r="F8" s="233"/>
    </row>
    <row r="9" spans="1:12" ht="13.5" customHeight="1" x14ac:dyDescent="0.25">
      <c r="A9" s="234" t="s">
        <v>334</v>
      </c>
      <c r="E9" s="233"/>
      <c r="F9" s="233"/>
    </row>
    <row r="10" spans="1:12" ht="13.5" customHeight="1" x14ac:dyDescent="0.25">
      <c r="A10" s="235" t="s">
        <v>335</v>
      </c>
      <c r="B10" s="1012" t="s">
        <v>883</v>
      </c>
      <c r="C10" s="1013"/>
      <c r="D10" s="1014"/>
      <c r="E10" s="233"/>
      <c r="F10" s="233"/>
    </row>
    <row r="11" spans="1:12" ht="13.5" customHeight="1" x14ac:dyDescent="0.25">
      <c r="A11" s="235" t="s">
        <v>336</v>
      </c>
      <c r="B11" s="242" t="s">
        <v>884</v>
      </c>
      <c r="C11" s="242" t="s">
        <v>930</v>
      </c>
      <c r="D11" s="242" t="s">
        <v>7</v>
      </c>
      <c r="E11" s="233"/>
      <c r="F11" s="233"/>
    </row>
    <row r="12" spans="1:12" ht="13.5" customHeight="1" x14ac:dyDescent="0.25">
      <c r="A12" s="235" t="s">
        <v>337</v>
      </c>
      <c r="B12" s="242" t="s">
        <v>7</v>
      </c>
      <c r="C12" s="242" t="s">
        <v>7</v>
      </c>
      <c r="D12" s="242" t="s">
        <v>7</v>
      </c>
      <c r="E12" s="233"/>
      <c r="F12" s="233"/>
    </row>
    <row r="13" spans="1:12" ht="13.5" customHeight="1" x14ac:dyDescent="0.25">
      <c r="A13" s="235" t="s">
        <v>338</v>
      </c>
      <c r="B13" s="404" t="s">
        <v>7</v>
      </c>
      <c r="C13" s="404" t="s">
        <v>7</v>
      </c>
      <c r="D13" s="404" t="s">
        <v>7</v>
      </c>
      <c r="E13" s="233"/>
      <c r="F13" s="233"/>
    </row>
    <row r="14" spans="1:12" ht="13.5" customHeight="1" x14ac:dyDescent="0.25">
      <c r="A14" s="235" t="s">
        <v>339</v>
      </c>
      <c r="B14" s="242" t="s">
        <v>885</v>
      </c>
      <c r="C14" s="242" t="s">
        <v>885</v>
      </c>
      <c r="D14" s="242" t="s">
        <v>885</v>
      </c>
      <c r="E14" s="233"/>
      <c r="F14" s="233"/>
    </row>
    <row r="15" spans="1:12" ht="13.5" customHeight="1" x14ac:dyDescent="0.25">
      <c r="A15" s="235" t="s">
        <v>340</v>
      </c>
      <c r="B15" s="242" t="s">
        <v>7</v>
      </c>
      <c r="C15" s="242" t="s">
        <v>7</v>
      </c>
      <c r="D15" s="242" t="s">
        <v>7</v>
      </c>
      <c r="E15" s="233"/>
      <c r="F15" s="233"/>
    </row>
    <row r="16" spans="1:12" ht="13.5" customHeight="1" x14ac:dyDescent="0.25">
      <c r="A16" s="235" t="s">
        <v>341</v>
      </c>
      <c r="B16" s="242" t="s">
        <v>7</v>
      </c>
      <c r="C16" s="242" t="s">
        <v>7</v>
      </c>
      <c r="D16" s="242" t="s">
        <v>7</v>
      </c>
      <c r="E16" s="233"/>
      <c r="F16" s="233"/>
    </row>
    <row r="17" spans="1:7" ht="13.5" customHeight="1" x14ac:dyDescent="0.25">
      <c r="A17" s="235" t="s">
        <v>342</v>
      </c>
      <c r="B17" s="242" t="s">
        <v>885</v>
      </c>
      <c r="C17" s="242" t="s">
        <v>885</v>
      </c>
      <c r="D17" s="242" t="s">
        <v>885</v>
      </c>
      <c r="E17" s="233"/>
      <c r="F17" s="233"/>
    </row>
    <row r="18" spans="1:7" ht="13.5" customHeight="1" x14ac:dyDescent="0.25">
      <c r="A18" s="236"/>
      <c r="B18" s="237"/>
      <c r="C18" s="237"/>
      <c r="D18" s="237"/>
      <c r="E18" s="233"/>
      <c r="F18" s="233"/>
    </row>
    <row r="19" spans="1:7" ht="13.5" customHeight="1" x14ac:dyDescent="0.2">
      <c r="A19" s="1016" t="s">
        <v>343</v>
      </c>
      <c r="B19" s="1016"/>
      <c r="C19" s="1016"/>
      <c r="D19" s="1016"/>
      <c r="E19" s="1016"/>
      <c r="F19" s="1016"/>
      <c r="G19" s="454"/>
    </row>
    <row r="20" spans="1:7" ht="15" x14ac:dyDescent="0.25">
      <c r="A20" s="233"/>
      <c r="B20" s="233"/>
      <c r="C20" s="233"/>
      <c r="D20" s="998" t="s">
        <v>922</v>
      </c>
      <c r="E20" s="998"/>
      <c r="F20" s="998"/>
      <c r="G20" s="204"/>
    </row>
    <row r="21" spans="1:7" ht="33.75" customHeight="1" x14ac:dyDescent="0.2">
      <c r="A21" s="223" t="s">
        <v>434</v>
      </c>
      <c r="B21" s="223" t="s">
        <v>3</v>
      </c>
      <c r="C21" s="238" t="s">
        <v>344</v>
      </c>
      <c r="D21" s="239" t="s">
        <v>345</v>
      </c>
      <c r="E21" s="286" t="s">
        <v>346</v>
      </c>
      <c r="F21" s="490" t="s">
        <v>347</v>
      </c>
      <c r="G21" s="13"/>
    </row>
    <row r="22" spans="1:7" ht="15" x14ac:dyDescent="0.25">
      <c r="A22" s="234" t="s">
        <v>348</v>
      </c>
      <c r="B22" s="234">
        <v>0</v>
      </c>
      <c r="C22" s="234">
        <v>0</v>
      </c>
      <c r="D22" s="234">
        <v>0</v>
      </c>
      <c r="E22" s="234">
        <v>0</v>
      </c>
      <c r="F22" s="241"/>
    </row>
    <row r="23" spans="1:7" ht="15" x14ac:dyDescent="0.25">
      <c r="A23" s="234" t="s">
        <v>349</v>
      </c>
      <c r="B23" s="234">
        <v>0</v>
      </c>
      <c r="C23" s="234">
        <v>0</v>
      </c>
      <c r="D23" s="234">
        <v>0</v>
      </c>
      <c r="E23" s="234">
        <v>0</v>
      </c>
      <c r="F23" s="241"/>
    </row>
    <row r="24" spans="1:7" ht="15" x14ac:dyDescent="0.25">
      <c r="A24" s="234" t="s">
        <v>350</v>
      </c>
      <c r="B24" s="234">
        <v>0</v>
      </c>
      <c r="C24" s="234">
        <v>0</v>
      </c>
      <c r="D24" s="234">
        <v>0</v>
      </c>
      <c r="E24" s="234">
        <v>0</v>
      </c>
      <c r="F24" s="241"/>
    </row>
    <row r="25" spans="1:7" ht="25.5" x14ac:dyDescent="0.25">
      <c r="A25" s="234" t="s">
        <v>351</v>
      </c>
      <c r="B25" s="573" t="s">
        <v>838</v>
      </c>
      <c r="C25" s="574">
        <v>2</v>
      </c>
      <c r="D25" s="575" t="s">
        <v>956</v>
      </c>
      <c r="E25" s="576" t="s">
        <v>959</v>
      </c>
      <c r="F25" s="241"/>
    </row>
    <row r="26" spans="1:7" ht="32.25" customHeight="1" x14ac:dyDescent="0.25">
      <c r="A26" s="234" t="s">
        <v>352</v>
      </c>
      <c r="B26" s="234">
        <v>0</v>
      </c>
      <c r="C26" s="234">
        <v>0</v>
      </c>
      <c r="D26" s="234">
        <v>0</v>
      </c>
      <c r="E26" s="234">
        <v>0</v>
      </c>
      <c r="F26" s="241"/>
    </row>
    <row r="27" spans="1:7" ht="15" x14ac:dyDescent="0.25">
      <c r="A27" s="234" t="s">
        <v>353</v>
      </c>
      <c r="B27" s="234">
        <v>0</v>
      </c>
      <c r="C27" s="234">
        <v>0</v>
      </c>
      <c r="D27" s="234">
        <v>0</v>
      </c>
      <c r="E27" s="234">
        <v>0</v>
      </c>
      <c r="F27" s="241"/>
    </row>
    <row r="28" spans="1:7" ht="15" x14ac:dyDescent="0.25">
      <c r="A28" s="234" t="s">
        <v>354</v>
      </c>
      <c r="B28" s="234">
        <v>0</v>
      </c>
      <c r="C28" s="234">
        <v>0</v>
      </c>
      <c r="D28" s="234">
        <v>0</v>
      </c>
      <c r="E28" s="234">
        <v>0</v>
      </c>
      <c r="F28" s="241"/>
    </row>
    <row r="29" spans="1:7" ht="15" x14ac:dyDescent="0.25">
      <c r="A29" s="234" t="s">
        <v>355</v>
      </c>
      <c r="B29" s="234">
        <v>0</v>
      </c>
      <c r="C29" s="234">
        <v>0</v>
      </c>
      <c r="D29" s="234">
        <v>0</v>
      </c>
      <c r="E29" s="234">
        <v>0</v>
      </c>
      <c r="F29" s="241"/>
    </row>
    <row r="30" spans="1:7" ht="15" x14ac:dyDescent="0.25">
      <c r="A30" s="234" t="s">
        <v>356</v>
      </c>
      <c r="B30" s="234">
        <v>0</v>
      </c>
      <c r="C30" s="234">
        <v>0</v>
      </c>
      <c r="D30" s="234">
        <v>0</v>
      </c>
      <c r="E30" s="234">
        <v>0</v>
      </c>
      <c r="F30" s="241"/>
    </row>
    <row r="31" spans="1:7" ht="15" x14ac:dyDescent="0.25">
      <c r="A31" s="234" t="s">
        <v>357</v>
      </c>
      <c r="B31" s="234">
        <v>0</v>
      </c>
      <c r="C31" s="234">
        <v>0</v>
      </c>
      <c r="D31" s="234">
        <v>0</v>
      </c>
      <c r="E31" s="234">
        <v>0</v>
      </c>
      <c r="F31" s="241"/>
    </row>
    <row r="32" spans="1:7" ht="15" x14ac:dyDescent="0.25">
      <c r="A32" s="234" t="s">
        <v>358</v>
      </c>
      <c r="B32" s="234">
        <v>0</v>
      </c>
      <c r="C32" s="234">
        <v>0</v>
      </c>
      <c r="D32" s="234">
        <v>0</v>
      </c>
      <c r="E32" s="234">
        <v>0</v>
      </c>
      <c r="F32" s="241"/>
    </row>
    <row r="33" spans="1:6" ht="15" x14ac:dyDescent="0.25">
      <c r="A33" s="234" t="s">
        <v>359</v>
      </c>
      <c r="B33" s="234">
        <v>0</v>
      </c>
      <c r="C33" s="234">
        <v>0</v>
      </c>
      <c r="D33" s="234">
        <v>0</v>
      </c>
      <c r="E33" s="234">
        <v>0</v>
      </c>
      <c r="F33" s="241"/>
    </row>
    <row r="34" spans="1:6" ht="15" x14ac:dyDescent="0.25">
      <c r="A34" s="234" t="s">
        <v>360</v>
      </c>
      <c r="B34" s="234">
        <v>0</v>
      </c>
      <c r="C34" s="234">
        <v>0</v>
      </c>
      <c r="D34" s="234">
        <v>0</v>
      </c>
      <c r="E34" s="234">
        <v>0</v>
      </c>
      <c r="F34" s="241"/>
    </row>
    <row r="35" spans="1:6" ht="15" x14ac:dyDescent="0.25">
      <c r="A35" s="234" t="s">
        <v>361</v>
      </c>
      <c r="B35" s="234">
        <v>0</v>
      </c>
      <c r="C35" s="234">
        <v>0</v>
      </c>
      <c r="D35" s="234">
        <v>0</v>
      </c>
      <c r="E35" s="234">
        <v>0</v>
      </c>
      <c r="F35" s="241"/>
    </row>
    <row r="36" spans="1:6" ht="15" x14ac:dyDescent="0.25">
      <c r="A36" s="234" t="s">
        <v>362</v>
      </c>
      <c r="B36" s="234">
        <v>0</v>
      </c>
      <c r="C36" s="234">
        <v>0</v>
      </c>
      <c r="D36" s="234">
        <v>0</v>
      </c>
      <c r="E36" s="234">
        <v>0</v>
      </c>
      <c r="F36" s="241"/>
    </row>
    <row r="37" spans="1:6" ht="15" x14ac:dyDescent="0.25">
      <c r="A37" s="234" t="s">
        <v>363</v>
      </c>
      <c r="B37" s="234">
        <v>0</v>
      </c>
      <c r="C37" s="234">
        <v>0</v>
      </c>
      <c r="D37" s="234">
        <v>0</v>
      </c>
      <c r="E37" s="234">
        <v>0</v>
      </c>
      <c r="F37" s="241"/>
    </row>
    <row r="38" spans="1:6" ht="15" x14ac:dyDescent="0.25">
      <c r="A38" s="234" t="s">
        <v>45</v>
      </c>
      <c r="B38" s="234">
        <v>0</v>
      </c>
      <c r="C38" s="234">
        <v>0</v>
      </c>
      <c r="D38" s="234">
        <v>0</v>
      </c>
      <c r="E38" s="234">
        <v>0</v>
      </c>
      <c r="F38" s="241"/>
    </row>
    <row r="39" spans="1:6" ht="15" x14ac:dyDescent="0.25">
      <c r="A39" s="242" t="s">
        <v>17</v>
      </c>
      <c r="B39" s="234"/>
      <c r="C39" s="234"/>
      <c r="D39" s="240"/>
      <c r="E39" s="241"/>
      <c r="F39" s="241"/>
    </row>
    <row r="43" spans="1:6" x14ac:dyDescent="0.2">
      <c r="E43" t="s">
        <v>828</v>
      </c>
    </row>
    <row r="44" spans="1:6" x14ac:dyDescent="0.2">
      <c r="E44" t="s">
        <v>824</v>
      </c>
    </row>
    <row r="45" spans="1:6" x14ac:dyDescent="0.2">
      <c r="A45" s="198" t="s">
        <v>12</v>
      </c>
      <c r="E45" t="s">
        <v>825</v>
      </c>
    </row>
    <row r="46" spans="1:6" x14ac:dyDescent="0.2">
      <c r="E46" t="s">
        <v>82</v>
      </c>
    </row>
  </sheetData>
  <mergeCells count="6">
    <mergeCell ref="D20:F20"/>
    <mergeCell ref="A1:E1"/>
    <mergeCell ref="A2:F2"/>
    <mergeCell ref="B10:D10"/>
    <mergeCell ref="A4:F4"/>
    <mergeCell ref="A19:F19"/>
  </mergeCells>
  <printOptions horizontalCentered="1"/>
  <pageMargins left="0.70866141732283472" right="0.70866141732283472" top="0.23622047244094491" bottom="0" header="0.31496062992125984" footer="0.31496062992125984"/>
  <pageSetup paperSize="9" scale="79"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3"/>
  <sheetViews>
    <sheetView view="pageBreakPreview" zoomScale="90" zoomScaleSheetLayoutView="90" workbookViewId="0">
      <selection activeCell="I16" sqref="I16"/>
    </sheetView>
  </sheetViews>
  <sheetFormatPr defaultRowHeight="12.75" x14ac:dyDescent="0.2"/>
  <sheetData>
    <row r="2" spans="2:8" x14ac:dyDescent="0.2">
      <c r="B2" s="15"/>
    </row>
    <row r="4" spans="2:8" ht="12.75" customHeight="1" x14ac:dyDescent="0.2">
      <c r="B4" s="1017" t="s">
        <v>720</v>
      </c>
      <c r="C4" s="1017"/>
      <c r="D4" s="1017"/>
      <c r="E4" s="1017"/>
      <c r="F4" s="1017"/>
      <c r="G4" s="1017"/>
      <c r="H4" s="1017"/>
    </row>
    <row r="5" spans="2:8" ht="12.75" customHeight="1" x14ac:dyDescent="0.2">
      <c r="B5" s="1017"/>
      <c r="C5" s="1017"/>
      <c r="D5" s="1017"/>
      <c r="E5" s="1017"/>
      <c r="F5" s="1017"/>
      <c r="G5" s="1017"/>
      <c r="H5" s="1017"/>
    </row>
    <row r="6" spans="2:8" ht="12.75" customHeight="1" x14ac:dyDescent="0.2">
      <c r="B6" s="1017"/>
      <c r="C6" s="1017"/>
      <c r="D6" s="1017"/>
      <c r="E6" s="1017"/>
      <c r="F6" s="1017"/>
      <c r="G6" s="1017"/>
      <c r="H6" s="1017"/>
    </row>
    <row r="7" spans="2:8" ht="12.75" customHeight="1" x14ac:dyDescent="0.2">
      <c r="B7" s="1017"/>
      <c r="C7" s="1017"/>
      <c r="D7" s="1017"/>
      <c r="E7" s="1017"/>
      <c r="F7" s="1017"/>
      <c r="G7" s="1017"/>
      <c r="H7" s="1017"/>
    </row>
    <row r="8" spans="2:8" ht="12.75" customHeight="1" x14ac:dyDescent="0.2">
      <c r="B8" s="1017"/>
      <c r="C8" s="1017"/>
      <c r="D8" s="1017"/>
      <c r="E8" s="1017"/>
      <c r="F8" s="1017"/>
      <c r="G8" s="1017"/>
      <c r="H8" s="1017"/>
    </row>
    <row r="9" spans="2:8" ht="12.75" customHeight="1" x14ac:dyDescent="0.2">
      <c r="B9" s="1017"/>
      <c r="C9" s="1017"/>
      <c r="D9" s="1017"/>
      <c r="E9" s="1017"/>
      <c r="F9" s="1017"/>
      <c r="G9" s="1017"/>
      <c r="H9" s="1017"/>
    </row>
    <row r="10" spans="2:8" ht="12.75" customHeight="1" x14ac:dyDescent="0.2">
      <c r="B10" s="1017"/>
      <c r="C10" s="1017"/>
      <c r="D10" s="1017"/>
      <c r="E10" s="1017"/>
      <c r="F10" s="1017"/>
      <c r="G10" s="1017"/>
      <c r="H10" s="1017"/>
    </row>
    <row r="11" spans="2:8" ht="12.75" customHeight="1" x14ac:dyDescent="0.2">
      <c r="B11" s="1017"/>
      <c r="C11" s="1017"/>
      <c r="D11" s="1017"/>
      <c r="E11" s="1017"/>
      <c r="F11" s="1017"/>
      <c r="G11" s="1017"/>
      <c r="H11" s="1017"/>
    </row>
    <row r="12" spans="2:8" ht="12.75" customHeight="1" x14ac:dyDescent="0.2">
      <c r="B12" s="1017"/>
      <c r="C12" s="1017"/>
      <c r="D12" s="1017"/>
      <c r="E12" s="1017"/>
      <c r="F12" s="1017"/>
      <c r="G12" s="1017"/>
      <c r="H12" s="1017"/>
    </row>
    <row r="13" spans="2:8" ht="12.75" customHeight="1" x14ac:dyDescent="0.2">
      <c r="B13" s="1017"/>
      <c r="C13" s="1017"/>
      <c r="D13" s="1017"/>
      <c r="E13" s="1017"/>
      <c r="F13" s="1017"/>
      <c r="G13" s="1017"/>
      <c r="H13" s="1017"/>
    </row>
  </sheetData>
  <mergeCells count="1">
    <mergeCell ref="B4:H13"/>
  </mergeCells>
  <printOptions horizontalCentered="1"/>
  <pageMargins left="0.70866141732283472" right="0.70866141732283472" top="0.23622047244094491" bottom="0" header="0.31496062992125984" footer="0.31496062992125984"/>
  <pageSetup paperSize="9"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3"/>
  <sheetViews>
    <sheetView view="pageBreakPreview" topLeftCell="A7" zoomScaleNormal="90" zoomScaleSheetLayoutView="100" workbookViewId="0">
      <selection activeCell="F26" sqref="F26"/>
    </sheetView>
  </sheetViews>
  <sheetFormatPr defaultColWidth="9.140625" defaultRowHeight="14.25" x14ac:dyDescent="0.2"/>
  <cols>
    <col min="1" max="1" width="4.7109375" style="48" customWidth="1"/>
    <col min="2" max="2" width="16.85546875" style="48" customWidth="1"/>
    <col min="3" max="3" width="11.7109375" style="48" customWidth="1"/>
    <col min="4" max="4" width="12" style="48" customWidth="1"/>
    <col min="5" max="5" width="12.140625" style="48" customWidth="1"/>
    <col min="6" max="6" width="17.42578125" style="48" customWidth="1"/>
    <col min="7" max="7" width="12.42578125" style="48" customWidth="1"/>
    <col min="8" max="8" width="16" style="48" customWidth="1"/>
    <col min="9" max="9" width="12.7109375" style="48" customWidth="1"/>
    <col min="10" max="10" width="15" style="48" customWidth="1"/>
    <col min="11" max="11" width="16" style="48" customWidth="1"/>
    <col min="12" max="12" width="11.85546875" style="48" customWidth="1"/>
    <col min="13" max="16384" width="9.140625" style="48"/>
  </cols>
  <sheetData>
    <row r="1" spans="1:20" ht="30" customHeight="1" x14ac:dyDescent="0.2"/>
    <row r="3" spans="1:20" ht="15" customHeight="1" x14ac:dyDescent="0.25">
      <c r="C3" s="651"/>
      <c r="D3" s="651"/>
      <c r="E3" s="651"/>
      <c r="F3" s="651"/>
      <c r="G3" s="651"/>
      <c r="H3" s="651"/>
      <c r="I3" s="155"/>
      <c r="J3" s="834" t="s">
        <v>549</v>
      </c>
      <c r="K3" s="834"/>
    </row>
    <row r="4" spans="1:20" s="53" customFormat="1" ht="19.5" customHeight="1" x14ac:dyDescent="0.2">
      <c r="A4" s="1020" t="s">
        <v>0</v>
      </c>
      <c r="B4" s="1020"/>
      <c r="C4" s="1020"/>
      <c r="D4" s="1020"/>
      <c r="E4" s="1020"/>
      <c r="F4" s="1020"/>
      <c r="G4" s="1020"/>
      <c r="H4" s="1020"/>
      <c r="I4" s="1020"/>
      <c r="J4" s="1020"/>
      <c r="K4" s="1020"/>
    </row>
    <row r="5" spans="1:20" s="53" customFormat="1" ht="19.5" customHeight="1" x14ac:dyDescent="0.2">
      <c r="A5" s="1019" t="s">
        <v>655</v>
      </c>
      <c r="B5" s="1019"/>
      <c r="C5" s="1019"/>
      <c r="D5" s="1019"/>
      <c r="E5" s="1019"/>
      <c r="F5" s="1019"/>
      <c r="G5" s="1019"/>
      <c r="H5" s="1019"/>
      <c r="I5" s="1019"/>
      <c r="J5" s="1019"/>
      <c r="K5" s="1019"/>
    </row>
    <row r="6" spans="1:20" s="53" customFormat="1" ht="14.25" customHeight="1" x14ac:dyDescent="0.2">
      <c r="A6" s="62"/>
      <c r="B6" s="62"/>
      <c r="C6" s="62"/>
      <c r="D6" s="62"/>
      <c r="E6" s="62"/>
      <c r="F6" s="62"/>
      <c r="G6" s="62"/>
      <c r="H6" s="62"/>
      <c r="I6" s="62"/>
      <c r="J6" s="62"/>
      <c r="K6" s="62"/>
    </row>
    <row r="7" spans="1:20" s="53" customFormat="1" ht="18" customHeight="1" x14ac:dyDescent="0.2">
      <c r="A7" s="928" t="s">
        <v>721</v>
      </c>
      <c r="B7" s="928"/>
      <c r="C7" s="928"/>
      <c r="D7" s="928"/>
      <c r="E7" s="928"/>
      <c r="F7" s="928"/>
      <c r="G7" s="928"/>
      <c r="H7" s="928"/>
      <c r="I7" s="928"/>
      <c r="J7" s="928"/>
      <c r="K7" s="928"/>
    </row>
    <row r="8" spans="1:20" ht="15.75" x14ac:dyDescent="0.25">
      <c r="A8" s="449" t="s">
        <v>896</v>
      </c>
      <c r="B8" s="449"/>
      <c r="C8" s="104"/>
      <c r="D8" s="104"/>
      <c r="E8" s="104"/>
      <c r="F8" s="104"/>
      <c r="G8" s="104"/>
      <c r="H8" s="104"/>
      <c r="I8" s="104"/>
      <c r="J8" s="104"/>
      <c r="K8" s="104"/>
    </row>
    <row r="9" spans="1:20" ht="29.25" customHeight="1" x14ac:dyDescent="0.2">
      <c r="A9" s="1025" t="s">
        <v>72</v>
      </c>
      <c r="B9" s="1025" t="s">
        <v>73</v>
      </c>
      <c r="C9" s="1025" t="s">
        <v>74</v>
      </c>
      <c r="D9" s="1025" t="s">
        <v>158</v>
      </c>
      <c r="E9" s="1025"/>
      <c r="F9" s="1025"/>
      <c r="G9" s="1025"/>
      <c r="H9" s="1025"/>
      <c r="I9" s="701" t="s">
        <v>248</v>
      </c>
      <c r="J9" s="1025" t="s">
        <v>75</v>
      </c>
      <c r="K9" s="1025" t="s">
        <v>493</v>
      </c>
      <c r="L9" s="1024" t="s">
        <v>76</v>
      </c>
      <c r="S9" s="52"/>
      <c r="T9" s="52"/>
    </row>
    <row r="10" spans="1:20" ht="33.75" customHeight="1" x14ac:dyDescent="0.2">
      <c r="A10" s="1025"/>
      <c r="B10" s="1025"/>
      <c r="C10" s="1025"/>
      <c r="D10" s="1025" t="s">
        <v>77</v>
      </c>
      <c r="E10" s="1025" t="s">
        <v>78</v>
      </c>
      <c r="F10" s="1025"/>
      <c r="G10" s="1025"/>
      <c r="H10" s="50" t="s">
        <v>79</v>
      </c>
      <c r="I10" s="1026"/>
      <c r="J10" s="1025"/>
      <c r="K10" s="1025"/>
      <c r="L10" s="1024"/>
    </row>
    <row r="11" spans="1:20" ht="30" x14ac:dyDescent="0.2">
      <c r="A11" s="1025"/>
      <c r="B11" s="1025"/>
      <c r="C11" s="1025"/>
      <c r="D11" s="1025"/>
      <c r="E11" s="50" t="s">
        <v>80</v>
      </c>
      <c r="F11" s="50" t="s">
        <v>81</v>
      </c>
      <c r="G11" s="50" t="s">
        <v>17</v>
      </c>
      <c r="H11" s="50"/>
      <c r="I11" s="702"/>
      <c r="J11" s="1025"/>
      <c r="K11" s="1025"/>
      <c r="L11" s="1024"/>
    </row>
    <row r="12" spans="1:20" s="146" customFormat="1" ht="17.100000000000001" customHeight="1" x14ac:dyDescent="0.2">
      <c r="A12" s="145">
        <v>1</v>
      </c>
      <c r="B12" s="145">
        <v>2</v>
      </c>
      <c r="C12" s="145">
        <v>3</v>
      </c>
      <c r="D12" s="145">
        <v>4</v>
      </c>
      <c r="E12" s="145">
        <v>5</v>
      </c>
      <c r="F12" s="145">
        <v>6</v>
      </c>
      <c r="G12" s="145">
        <v>7</v>
      </c>
      <c r="H12" s="145">
        <v>8</v>
      </c>
      <c r="I12" s="145">
        <v>9</v>
      </c>
      <c r="J12" s="145">
        <v>10</v>
      </c>
      <c r="K12" s="145">
        <v>11</v>
      </c>
      <c r="L12" s="145">
        <v>12</v>
      </c>
    </row>
    <row r="13" spans="1:20" ht="17.100000000000001" customHeight="1" x14ac:dyDescent="0.2">
      <c r="A13" s="55">
        <v>1</v>
      </c>
      <c r="B13" s="56" t="s">
        <v>722</v>
      </c>
      <c r="C13" s="331">
        <v>30</v>
      </c>
      <c r="D13" s="331">
        <v>0</v>
      </c>
      <c r="E13" s="331">
        <v>5</v>
      </c>
      <c r="F13" s="331">
        <v>3</v>
      </c>
      <c r="G13" s="331">
        <f>E13+F13</f>
        <v>8</v>
      </c>
      <c r="H13" s="331">
        <f>D13+G13</f>
        <v>8</v>
      </c>
      <c r="I13" s="331">
        <f>C13-H13</f>
        <v>22</v>
      </c>
      <c r="J13" s="331">
        <f>C13-H13</f>
        <v>22</v>
      </c>
      <c r="K13" s="1021" t="s">
        <v>851</v>
      </c>
      <c r="L13" s="331"/>
    </row>
    <row r="14" spans="1:20" ht="17.100000000000001" customHeight="1" x14ac:dyDescent="0.2">
      <c r="A14" s="55">
        <v>2</v>
      </c>
      <c r="B14" s="56" t="s">
        <v>723</v>
      </c>
      <c r="C14" s="331">
        <v>31</v>
      </c>
      <c r="D14" s="331">
        <v>0</v>
      </c>
      <c r="E14" s="331">
        <v>4</v>
      </c>
      <c r="F14" s="331">
        <v>1</v>
      </c>
      <c r="G14" s="331">
        <f t="shared" ref="G14:G24" si="0">E14+F14</f>
        <v>5</v>
      </c>
      <c r="H14" s="331">
        <f t="shared" ref="H14:H24" si="1">D14+G14</f>
        <v>5</v>
      </c>
      <c r="I14" s="331">
        <f t="shared" ref="I14:I24" si="2">C14-H14</f>
        <v>26</v>
      </c>
      <c r="J14" s="331">
        <f t="shared" ref="J14:J24" si="3">C14-H14</f>
        <v>26</v>
      </c>
      <c r="K14" s="1022"/>
      <c r="L14" s="331"/>
    </row>
    <row r="15" spans="1:20" ht="17.100000000000001" customHeight="1" x14ac:dyDescent="0.2">
      <c r="A15" s="55">
        <v>3</v>
      </c>
      <c r="B15" s="56" t="s">
        <v>724</v>
      </c>
      <c r="C15" s="331">
        <v>30</v>
      </c>
      <c r="D15" s="331">
        <v>6</v>
      </c>
      <c r="E15" s="331">
        <v>4</v>
      </c>
      <c r="F15" s="331">
        <v>2</v>
      </c>
      <c r="G15" s="331">
        <f t="shared" si="0"/>
        <v>6</v>
      </c>
      <c r="H15" s="331">
        <f t="shared" si="1"/>
        <v>12</v>
      </c>
      <c r="I15" s="331">
        <f t="shared" si="2"/>
        <v>18</v>
      </c>
      <c r="J15" s="331">
        <f t="shared" si="3"/>
        <v>18</v>
      </c>
      <c r="K15" s="1022"/>
      <c r="L15" s="331"/>
    </row>
    <row r="16" spans="1:20" ht="17.100000000000001" customHeight="1" x14ac:dyDescent="0.2">
      <c r="A16" s="55">
        <v>4</v>
      </c>
      <c r="B16" s="56" t="s">
        <v>725</v>
      </c>
      <c r="C16" s="331">
        <v>31</v>
      </c>
      <c r="D16" s="331">
        <v>30</v>
      </c>
      <c r="E16" s="331">
        <v>0</v>
      </c>
      <c r="F16" s="331">
        <v>0</v>
      </c>
      <c r="G16" s="331">
        <f t="shared" si="0"/>
        <v>0</v>
      </c>
      <c r="H16" s="331">
        <f t="shared" si="1"/>
        <v>30</v>
      </c>
      <c r="I16" s="331">
        <f t="shared" si="2"/>
        <v>1</v>
      </c>
      <c r="J16" s="331">
        <f t="shared" si="3"/>
        <v>1</v>
      </c>
      <c r="K16" s="1022"/>
      <c r="L16" s="331"/>
    </row>
    <row r="17" spans="1:12" ht="17.100000000000001" customHeight="1" x14ac:dyDescent="0.2">
      <c r="A17" s="55">
        <v>5</v>
      </c>
      <c r="B17" s="56" t="s">
        <v>726</v>
      </c>
      <c r="C17" s="331">
        <v>31</v>
      </c>
      <c r="D17" s="331">
        <v>0</v>
      </c>
      <c r="E17" s="331">
        <v>4</v>
      </c>
      <c r="F17" s="331">
        <v>3</v>
      </c>
      <c r="G17" s="331">
        <f t="shared" si="0"/>
        <v>7</v>
      </c>
      <c r="H17" s="331">
        <f t="shared" si="1"/>
        <v>7</v>
      </c>
      <c r="I17" s="331">
        <f t="shared" si="2"/>
        <v>24</v>
      </c>
      <c r="J17" s="331">
        <f t="shared" si="3"/>
        <v>24</v>
      </c>
      <c r="K17" s="1022"/>
      <c r="L17" s="331"/>
    </row>
    <row r="18" spans="1:12" s="54" customFormat="1" ht="17.100000000000001" customHeight="1" x14ac:dyDescent="0.2">
      <c r="A18" s="55">
        <v>6</v>
      </c>
      <c r="B18" s="56" t="s">
        <v>727</v>
      </c>
      <c r="C18" s="332">
        <v>30</v>
      </c>
      <c r="D18" s="332">
        <v>0</v>
      </c>
      <c r="E18" s="332">
        <v>5</v>
      </c>
      <c r="F18" s="332">
        <v>3</v>
      </c>
      <c r="G18" s="331">
        <f t="shared" si="0"/>
        <v>8</v>
      </c>
      <c r="H18" s="331">
        <f t="shared" si="1"/>
        <v>8</v>
      </c>
      <c r="I18" s="331">
        <f t="shared" si="2"/>
        <v>22</v>
      </c>
      <c r="J18" s="331">
        <f t="shared" si="3"/>
        <v>22</v>
      </c>
      <c r="K18" s="1022"/>
      <c r="L18" s="332"/>
    </row>
    <row r="19" spans="1:12" s="54" customFormat="1" ht="17.100000000000001" customHeight="1" x14ac:dyDescent="0.2">
      <c r="A19" s="55">
        <v>7</v>
      </c>
      <c r="B19" s="56" t="s">
        <v>728</v>
      </c>
      <c r="C19" s="332">
        <v>31</v>
      </c>
      <c r="D19" s="332">
        <v>0</v>
      </c>
      <c r="E19" s="332">
        <v>4</v>
      </c>
      <c r="F19" s="332">
        <v>4</v>
      </c>
      <c r="G19" s="331">
        <f t="shared" si="0"/>
        <v>8</v>
      </c>
      <c r="H19" s="331">
        <f t="shared" si="1"/>
        <v>8</v>
      </c>
      <c r="I19" s="331">
        <f t="shared" si="2"/>
        <v>23</v>
      </c>
      <c r="J19" s="331">
        <f t="shared" si="3"/>
        <v>23</v>
      </c>
      <c r="K19" s="1022"/>
      <c r="L19" s="332"/>
    </row>
    <row r="20" spans="1:12" s="54" customFormat="1" ht="17.100000000000001" customHeight="1" x14ac:dyDescent="0.2">
      <c r="A20" s="55">
        <v>8</v>
      </c>
      <c r="B20" s="56" t="s">
        <v>729</v>
      </c>
      <c r="C20" s="332">
        <v>30</v>
      </c>
      <c r="D20" s="332">
        <v>6</v>
      </c>
      <c r="E20" s="332">
        <v>4</v>
      </c>
      <c r="F20" s="332">
        <v>1</v>
      </c>
      <c r="G20" s="331">
        <f t="shared" si="0"/>
        <v>5</v>
      </c>
      <c r="H20" s="331">
        <f t="shared" si="1"/>
        <v>11</v>
      </c>
      <c r="I20" s="331">
        <f t="shared" si="2"/>
        <v>19</v>
      </c>
      <c r="J20" s="331">
        <f t="shared" si="3"/>
        <v>19</v>
      </c>
      <c r="K20" s="1022"/>
      <c r="L20" s="332"/>
    </row>
    <row r="21" spans="1:12" s="54" customFormat="1" ht="17.100000000000001" customHeight="1" x14ac:dyDescent="0.2">
      <c r="A21" s="55">
        <v>9</v>
      </c>
      <c r="B21" s="56" t="s">
        <v>730</v>
      </c>
      <c r="C21" s="332">
        <v>31</v>
      </c>
      <c r="D21" s="332">
        <v>0</v>
      </c>
      <c r="E21" s="332">
        <v>5</v>
      </c>
      <c r="F21" s="332">
        <v>2</v>
      </c>
      <c r="G21" s="331">
        <f t="shared" si="0"/>
        <v>7</v>
      </c>
      <c r="H21" s="331">
        <f t="shared" si="1"/>
        <v>7</v>
      </c>
      <c r="I21" s="331">
        <f t="shared" si="2"/>
        <v>24</v>
      </c>
      <c r="J21" s="331">
        <f t="shared" si="3"/>
        <v>24</v>
      </c>
      <c r="K21" s="1022"/>
      <c r="L21" s="332"/>
    </row>
    <row r="22" spans="1:12" s="54" customFormat="1" ht="17.100000000000001" customHeight="1" x14ac:dyDescent="0.2">
      <c r="A22" s="55">
        <v>10</v>
      </c>
      <c r="B22" s="56" t="s">
        <v>731</v>
      </c>
      <c r="C22" s="332">
        <v>31</v>
      </c>
      <c r="D22" s="332">
        <v>10</v>
      </c>
      <c r="E22" s="332">
        <v>4</v>
      </c>
      <c r="F22" s="332">
        <v>4</v>
      </c>
      <c r="G22" s="331">
        <f t="shared" si="0"/>
        <v>8</v>
      </c>
      <c r="H22" s="331">
        <f t="shared" si="1"/>
        <v>18</v>
      </c>
      <c r="I22" s="331">
        <f t="shared" si="2"/>
        <v>13</v>
      </c>
      <c r="J22" s="331">
        <f t="shared" si="3"/>
        <v>13</v>
      </c>
      <c r="K22" s="1022"/>
      <c r="L22" s="332"/>
    </row>
    <row r="23" spans="1:12" s="54" customFormat="1" ht="17.100000000000001" customHeight="1" x14ac:dyDescent="0.2">
      <c r="A23" s="55">
        <v>11</v>
      </c>
      <c r="B23" s="56" t="s">
        <v>732</v>
      </c>
      <c r="C23" s="332">
        <v>28</v>
      </c>
      <c r="D23" s="332">
        <v>0</v>
      </c>
      <c r="E23" s="332">
        <v>4</v>
      </c>
      <c r="F23" s="332">
        <v>2</v>
      </c>
      <c r="G23" s="331">
        <f t="shared" si="0"/>
        <v>6</v>
      </c>
      <c r="H23" s="331">
        <f t="shared" si="1"/>
        <v>6</v>
      </c>
      <c r="I23" s="331">
        <f t="shared" si="2"/>
        <v>22</v>
      </c>
      <c r="J23" s="331">
        <f t="shared" si="3"/>
        <v>22</v>
      </c>
      <c r="K23" s="1022"/>
      <c r="L23" s="332"/>
    </row>
    <row r="24" spans="1:12" s="54" customFormat="1" ht="17.100000000000001" customHeight="1" x14ac:dyDescent="0.2">
      <c r="A24" s="55">
        <v>12</v>
      </c>
      <c r="B24" s="56" t="s">
        <v>733</v>
      </c>
      <c r="C24" s="332">
        <v>31</v>
      </c>
      <c r="D24" s="332">
        <v>0</v>
      </c>
      <c r="E24" s="332">
        <v>5</v>
      </c>
      <c r="F24" s="332">
        <v>3</v>
      </c>
      <c r="G24" s="331">
        <f t="shared" si="0"/>
        <v>8</v>
      </c>
      <c r="H24" s="331">
        <f t="shared" si="1"/>
        <v>8</v>
      </c>
      <c r="I24" s="331">
        <f t="shared" si="2"/>
        <v>23</v>
      </c>
      <c r="J24" s="331">
        <f t="shared" si="3"/>
        <v>23</v>
      </c>
      <c r="K24" s="1023"/>
      <c r="L24" s="332"/>
    </row>
    <row r="25" spans="1:12" s="54" customFormat="1" ht="17.100000000000001" customHeight="1" x14ac:dyDescent="0.2">
      <c r="A25" s="56"/>
      <c r="B25" s="58" t="s">
        <v>17</v>
      </c>
      <c r="C25" s="333">
        <f>SUM(C13:C24)</f>
        <v>365</v>
      </c>
      <c r="D25" s="333">
        <f t="shared" ref="D25:L25" si="4">SUM(D13:D24)</f>
        <v>52</v>
      </c>
      <c r="E25" s="333">
        <f t="shared" si="4"/>
        <v>48</v>
      </c>
      <c r="F25" s="333">
        <f t="shared" si="4"/>
        <v>28</v>
      </c>
      <c r="G25" s="333">
        <f t="shared" si="4"/>
        <v>76</v>
      </c>
      <c r="H25" s="333">
        <f t="shared" si="4"/>
        <v>128</v>
      </c>
      <c r="I25" s="333">
        <f t="shared" si="4"/>
        <v>237</v>
      </c>
      <c r="J25" s="333">
        <f t="shared" si="4"/>
        <v>237</v>
      </c>
      <c r="K25" s="333">
        <f t="shared" si="4"/>
        <v>0</v>
      </c>
      <c r="L25" s="333">
        <f t="shared" si="4"/>
        <v>0</v>
      </c>
    </row>
    <row r="26" spans="1:12" s="54" customFormat="1" ht="11.25" customHeight="1" x14ac:dyDescent="0.2">
      <c r="A26" s="59"/>
      <c r="B26" s="60"/>
      <c r="C26" s="61"/>
      <c r="D26" s="59"/>
      <c r="E26" s="59"/>
      <c r="F26" s="59"/>
      <c r="G26" s="59"/>
      <c r="H26" s="59"/>
      <c r="I26" s="59"/>
      <c r="J26" s="59"/>
      <c r="K26" s="59"/>
    </row>
    <row r="27" spans="1:12" ht="15" x14ac:dyDescent="0.25">
      <c r="A27" s="51" t="s">
        <v>104</v>
      </c>
      <c r="B27" s="51"/>
      <c r="C27" s="51"/>
      <c r="D27" s="51"/>
      <c r="E27" s="51"/>
      <c r="F27" s="51"/>
      <c r="G27" s="51"/>
      <c r="H27" s="51"/>
      <c r="I27" s="51"/>
      <c r="J27" s="51"/>
    </row>
    <row r="28" spans="1:12" ht="15" x14ac:dyDescent="0.25">
      <c r="A28" s="51"/>
      <c r="B28" s="51"/>
      <c r="C28" s="51"/>
      <c r="D28" s="51"/>
      <c r="E28" s="51"/>
      <c r="F28" s="51"/>
      <c r="G28" s="51"/>
      <c r="H28" s="51"/>
      <c r="I28" s="51"/>
      <c r="J28" s="51"/>
    </row>
    <row r="29" spans="1:12" ht="15" x14ac:dyDescent="0.25">
      <c r="A29" s="51"/>
      <c r="B29" s="51"/>
      <c r="C29" s="51"/>
      <c r="D29" s="51"/>
      <c r="E29" s="51"/>
      <c r="F29" s="51"/>
      <c r="G29" s="51"/>
      <c r="H29" s="51"/>
      <c r="I29" s="51"/>
      <c r="J29" s="51"/>
    </row>
    <row r="30" spans="1:12" x14ac:dyDescent="0.2">
      <c r="I30" s="565" t="s">
        <v>828</v>
      </c>
      <c r="J30" s="565"/>
      <c r="K30" s="565"/>
    </row>
    <row r="31" spans="1:12" ht="10.5" customHeight="1" x14ac:dyDescent="0.25">
      <c r="A31" s="51" t="s">
        <v>12</v>
      </c>
      <c r="I31" s="1018" t="s">
        <v>824</v>
      </c>
      <c r="J31" s="1018"/>
      <c r="K31" s="1018"/>
    </row>
    <row r="32" spans="1:12" ht="10.5" customHeight="1" x14ac:dyDescent="0.2">
      <c r="I32" s="1018" t="s">
        <v>825</v>
      </c>
      <c r="J32" s="1018"/>
      <c r="K32" s="1018"/>
    </row>
    <row r="33" spans="9:11" x14ac:dyDescent="0.2">
      <c r="I33" s="1018" t="s">
        <v>82</v>
      </c>
      <c r="J33" s="1018"/>
      <c r="K33" s="1018"/>
    </row>
  </sheetData>
  <mergeCells count="19">
    <mergeCell ref="L9:L11"/>
    <mergeCell ref="A7:K7"/>
    <mergeCell ref="A9:A11"/>
    <mergeCell ref="B9:B11"/>
    <mergeCell ref="C9:C11"/>
    <mergeCell ref="D9:H9"/>
    <mergeCell ref="J9:J11"/>
    <mergeCell ref="K9:K11"/>
    <mergeCell ref="D10:D11"/>
    <mergeCell ref="E10:G10"/>
    <mergeCell ref="I9:I11"/>
    <mergeCell ref="I31:K31"/>
    <mergeCell ref="I32:K32"/>
    <mergeCell ref="I33:K33"/>
    <mergeCell ref="C3:H3"/>
    <mergeCell ref="J3:K3"/>
    <mergeCell ref="A5:K5"/>
    <mergeCell ref="A4:K4"/>
    <mergeCell ref="K13:K24"/>
  </mergeCells>
  <phoneticPr fontId="0" type="noConversion"/>
  <printOptions horizontalCentered="1"/>
  <pageMargins left="0.70866141732283472" right="0.70866141732283472" top="0.23622047244094491" bottom="0" header="0.31496062992125984" footer="0.31496062992125984"/>
  <pageSetup paperSize="9" scale="84"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4"/>
  <sheetViews>
    <sheetView view="pageBreakPreview" topLeftCell="A13" zoomScale="90" zoomScaleSheetLayoutView="90" workbookViewId="0">
      <selection activeCell="I27" sqref="I27"/>
    </sheetView>
  </sheetViews>
  <sheetFormatPr defaultColWidth="9.140625" defaultRowHeight="14.25" x14ac:dyDescent="0.2"/>
  <cols>
    <col min="1" max="1" width="4.7109375" style="48" customWidth="1"/>
    <col min="2" max="2" width="14.7109375" style="48" customWidth="1"/>
    <col min="3" max="3" width="11.7109375" style="48" customWidth="1"/>
    <col min="4" max="4" width="12" style="48" customWidth="1"/>
    <col min="5" max="5" width="11.85546875" style="48" customWidth="1"/>
    <col min="6" max="6" width="18.85546875" style="48" customWidth="1"/>
    <col min="7" max="7" width="10.140625" style="48" customWidth="1"/>
    <col min="8" max="8" width="14.7109375" style="48" customWidth="1"/>
    <col min="9" max="9" width="15.28515625" style="48" customWidth="1"/>
    <col min="10" max="10" width="14.7109375" style="48" customWidth="1"/>
    <col min="11" max="11" width="11.85546875" style="48" customWidth="1"/>
    <col min="12" max="12" width="10.5703125" style="48" customWidth="1"/>
    <col min="13" max="16384" width="9.140625" style="48"/>
  </cols>
  <sheetData>
    <row r="1" spans="1:19" ht="30" customHeight="1" x14ac:dyDescent="0.2"/>
    <row r="2" spans="1:19" ht="15" customHeight="1" x14ac:dyDescent="0.25">
      <c r="C2" s="651"/>
      <c r="D2" s="651"/>
      <c r="E2" s="651"/>
      <c r="F2" s="651"/>
      <c r="G2" s="651"/>
      <c r="H2" s="651"/>
      <c r="I2" s="155"/>
      <c r="J2" s="40" t="s">
        <v>550</v>
      </c>
    </row>
    <row r="3" spans="1:19" s="53" customFormat="1" ht="19.5" customHeight="1" x14ac:dyDescent="0.2">
      <c r="A3" s="1020" t="s">
        <v>0</v>
      </c>
      <c r="B3" s="1020"/>
      <c r="C3" s="1020"/>
      <c r="D3" s="1020"/>
      <c r="E3" s="1020"/>
      <c r="F3" s="1020"/>
      <c r="G3" s="1020"/>
      <c r="H3" s="1020"/>
      <c r="I3" s="1020"/>
      <c r="J3" s="1020"/>
    </row>
    <row r="4" spans="1:19" s="53" customFormat="1" ht="19.5" customHeight="1" x14ac:dyDescent="0.2">
      <c r="A4" s="1019" t="s">
        <v>655</v>
      </c>
      <c r="B4" s="1019"/>
      <c r="C4" s="1019"/>
      <c r="D4" s="1019"/>
      <c r="E4" s="1019"/>
      <c r="F4" s="1019"/>
      <c r="G4" s="1019"/>
      <c r="H4" s="1019"/>
      <c r="I4" s="1019"/>
      <c r="J4" s="1019"/>
    </row>
    <row r="5" spans="1:19" s="53" customFormat="1" ht="14.25" customHeight="1" x14ac:dyDescent="0.2">
      <c r="A5" s="62"/>
      <c r="B5" s="62"/>
      <c r="C5" s="62"/>
      <c r="D5" s="62"/>
      <c r="E5" s="62"/>
      <c r="F5" s="62"/>
      <c r="G5" s="62"/>
      <c r="H5" s="62"/>
      <c r="I5" s="62"/>
      <c r="J5" s="62"/>
    </row>
    <row r="6" spans="1:19" s="53" customFormat="1" ht="18" customHeight="1" x14ac:dyDescent="0.2">
      <c r="A6" s="928" t="s">
        <v>734</v>
      </c>
      <c r="B6" s="928"/>
      <c r="C6" s="928"/>
      <c r="D6" s="928"/>
      <c r="E6" s="928"/>
      <c r="F6" s="928"/>
      <c r="G6" s="928"/>
      <c r="H6" s="928"/>
      <c r="I6" s="928"/>
      <c r="J6" s="928"/>
    </row>
    <row r="7" spans="1:19" ht="15.75" x14ac:dyDescent="0.25">
      <c r="A7" s="449" t="s">
        <v>896</v>
      </c>
      <c r="B7" s="449"/>
      <c r="C7" s="104"/>
      <c r="D7" s="131"/>
      <c r="E7" s="131"/>
      <c r="F7" s="131"/>
      <c r="G7" s="131"/>
      <c r="H7" s="131"/>
      <c r="I7" s="154"/>
      <c r="J7" s="154"/>
    </row>
    <row r="8" spans="1:19" ht="29.25" customHeight="1" x14ac:dyDescent="0.2">
      <c r="A8" s="1025" t="s">
        <v>72</v>
      </c>
      <c r="B8" s="1025" t="s">
        <v>73</v>
      </c>
      <c r="C8" s="1025" t="s">
        <v>74</v>
      </c>
      <c r="D8" s="1025" t="s">
        <v>159</v>
      </c>
      <c r="E8" s="1025"/>
      <c r="F8" s="1025"/>
      <c r="G8" s="1025"/>
      <c r="H8" s="1025"/>
      <c r="I8" s="701" t="s">
        <v>248</v>
      </c>
      <c r="J8" s="1025" t="s">
        <v>75</v>
      </c>
      <c r="K8" s="1025" t="s">
        <v>493</v>
      </c>
      <c r="L8" s="1024" t="s">
        <v>76</v>
      </c>
    </row>
    <row r="9" spans="1:19" ht="34.15" customHeight="1" x14ac:dyDescent="0.2">
      <c r="A9" s="1025"/>
      <c r="B9" s="1025"/>
      <c r="C9" s="1025"/>
      <c r="D9" s="1025" t="s">
        <v>77</v>
      </c>
      <c r="E9" s="1025" t="s">
        <v>78</v>
      </c>
      <c r="F9" s="1025"/>
      <c r="G9" s="1025"/>
      <c r="H9" s="701" t="s">
        <v>79</v>
      </c>
      <c r="I9" s="1026"/>
      <c r="J9" s="1025"/>
      <c r="K9" s="1025"/>
      <c r="L9" s="1024"/>
      <c r="R9" s="52"/>
      <c r="S9" s="52"/>
    </row>
    <row r="10" spans="1:19" ht="33.75" customHeight="1" x14ac:dyDescent="0.2">
      <c r="A10" s="1025"/>
      <c r="B10" s="1025"/>
      <c r="C10" s="1025"/>
      <c r="D10" s="1025"/>
      <c r="E10" s="50" t="s">
        <v>80</v>
      </c>
      <c r="F10" s="50" t="s">
        <v>81</v>
      </c>
      <c r="G10" s="50" t="s">
        <v>17</v>
      </c>
      <c r="H10" s="702"/>
      <c r="I10" s="702"/>
      <c r="J10" s="1025"/>
      <c r="K10" s="1025"/>
      <c r="L10" s="1024"/>
    </row>
    <row r="11" spans="1:19" s="54" customFormat="1" ht="17.100000000000001" customHeight="1" x14ac:dyDescent="0.2">
      <c r="A11" s="321">
        <v>1</v>
      </c>
      <c r="B11" s="321">
        <v>2</v>
      </c>
      <c r="C11" s="321">
        <v>3</v>
      </c>
      <c r="D11" s="321">
        <v>4</v>
      </c>
      <c r="E11" s="321">
        <v>5</v>
      </c>
      <c r="F11" s="321">
        <v>6</v>
      </c>
      <c r="G11" s="321">
        <v>7</v>
      </c>
      <c r="H11" s="321">
        <v>8</v>
      </c>
      <c r="I11" s="321">
        <v>9</v>
      </c>
      <c r="J11" s="321">
        <v>10</v>
      </c>
      <c r="K11" s="321">
        <v>11</v>
      </c>
      <c r="L11" s="55">
        <v>12</v>
      </c>
    </row>
    <row r="12" spans="1:19" ht="17.100000000000001" customHeight="1" x14ac:dyDescent="0.2">
      <c r="A12" s="55">
        <v>1</v>
      </c>
      <c r="B12" s="56" t="s">
        <v>722</v>
      </c>
      <c r="C12" s="331">
        <v>30</v>
      </c>
      <c r="D12" s="331">
        <v>0</v>
      </c>
      <c r="E12" s="331">
        <v>5</v>
      </c>
      <c r="F12" s="331">
        <v>3</v>
      </c>
      <c r="G12" s="331">
        <f>E12+F12</f>
        <v>8</v>
      </c>
      <c r="H12" s="331">
        <f>D12+G12</f>
        <v>8</v>
      </c>
      <c r="I12" s="331">
        <f>C12-H12</f>
        <v>22</v>
      </c>
      <c r="J12" s="331">
        <f>C12-H12</f>
        <v>22</v>
      </c>
      <c r="K12" s="1021" t="s">
        <v>851</v>
      </c>
      <c r="L12" s="331"/>
    </row>
    <row r="13" spans="1:19" ht="17.100000000000001" customHeight="1" x14ac:dyDescent="0.2">
      <c r="A13" s="55">
        <v>2</v>
      </c>
      <c r="B13" s="56" t="s">
        <v>723</v>
      </c>
      <c r="C13" s="331">
        <v>31</v>
      </c>
      <c r="D13" s="331">
        <v>0</v>
      </c>
      <c r="E13" s="331">
        <v>4</v>
      </c>
      <c r="F13" s="331">
        <v>1</v>
      </c>
      <c r="G13" s="331">
        <f t="shared" ref="G13:G23" si="0">E13+F13</f>
        <v>5</v>
      </c>
      <c r="H13" s="331">
        <f t="shared" ref="H13:H23" si="1">D13+G13</f>
        <v>5</v>
      </c>
      <c r="I13" s="331">
        <f t="shared" ref="I13:I23" si="2">C13-H13</f>
        <v>26</v>
      </c>
      <c r="J13" s="331">
        <f t="shared" ref="J13:J23" si="3">C13-H13</f>
        <v>26</v>
      </c>
      <c r="K13" s="1022"/>
      <c r="L13" s="331"/>
    </row>
    <row r="14" spans="1:19" ht="17.100000000000001" customHeight="1" x14ac:dyDescent="0.2">
      <c r="A14" s="55">
        <v>3</v>
      </c>
      <c r="B14" s="56" t="s">
        <v>724</v>
      </c>
      <c r="C14" s="331">
        <v>30</v>
      </c>
      <c r="D14" s="331">
        <v>6</v>
      </c>
      <c r="E14" s="331">
        <v>4</v>
      </c>
      <c r="F14" s="331">
        <v>2</v>
      </c>
      <c r="G14" s="331">
        <f t="shared" si="0"/>
        <v>6</v>
      </c>
      <c r="H14" s="331">
        <f t="shared" si="1"/>
        <v>12</v>
      </c>
      <c r="I14" s="331">
        <f t="shared" si="2"/>
        <v>18</v>
      </c>
      <c r="J14" s="331">
        <f t="shared" si="3"/>
        <v>18</v>
      </c>
      <c r="K14" s="1022"/>
      <c r="L14" s="331"/>
    </row>
    <row r="15" spans="1:19" ht="17.100000000000001" customHeight="1" x14ac:dyDescent="0.2">
      <c r="A15" s="55">
        <v>4</v>
      </c>
      <c r="B15" s="56" t="s">
        <v>725</v>
      </c>
      <c r="C15" s="331">
        <v>31</v>
      </c>
      <c r="D15" s="331">
        <v>30</v>
      </c>
      <c r="E15" s="331">
        <v>0</v>
      </c>
      <c r="F15" s="331">
        <v>0</v>
      </c>
      <c r="G15" s="331">
        <f t="shared" si="0"/>
        <v>0</v>
      </c>
      <c r="H15" s="331">
        <f t="shared" si="1"/>
        <v>30</v>
      </c>
      <c r="I15" s="331">
        <f t="shared" si="2"/>
        <v>1</v>
      </c>
      <c r="J15" s="331">
        <f t="shared" si="3"/>
        <v>1</v>
      </c>
      <c r="K15" s="1022"/>
      <c r="L15" s="331"/>
    </row>
    <row r="16" spans="1:19" ht="17.100000000000001" customHeight="1" x14ac:dyDescent="0.2">
      <c r="A16" s="55">
        <v>5</v>
      </c>
      <c r="B16" s="56" t="s">
        <v>726</v>
      </c>
      <c r="C16" s="331">
        <v>31</v>
      </c>
      <c r="D16" s="331">
        <v>0</v>
      </c>
      <c r="E16" s="331">
        <v>4</v>
      </c>
      <c r="F16" s="331">
        <v>3</v>
      </c>
      <c r="G16" s="331">
        <f t="shared" si="0"/>
        <v>7</v>
      </c>
      <c r="H16" s="331">
        <f t="shared" si="1"/>
        <v>7</v>
      </c>
      <c r="I16" s="331">
        <f t="shared" si="2"/>
        <v>24</v>
      </c>
      <c r="J16" s="331">
        <f t="shared" si="3"/>
        <v>24</v>
      </c>
      <c r="K16" s="1022"/>
      <c r="L16" s="331"/>
    </row>
    <row r="17" spans="1:12" s="54" customFormat="1" ht="17.100000000000001" customHeight="1" x14ac:dyDescent="0.2">
      <c r="A17" s="55">
        <v>6</v>
      </c>
      <c r="B17" s="56" t="s">
        <v>727</v>
      </c>
      <c r="C17" s="332">
        <v>30</v>
      </c>
      <c r="D17" s="332">
        <v>0</v>
      </c>
      <c r="E17" s="332">
        <v>5</v>
      </c>
      <c r="F17" s="332">
        <v>3</v>
      </c>
      <c r="G17" s="331">
        <f t="shared" si="0"/>
        <v>8</v>
      </c>
      <c r="H17" s="331">
        <f t="shared" si="1"/>
        <v>8</v>
      </c>
      <c r="I17" s="331">
        <f t="shared" si="2"/>
        <v>22</v>
      </c>
      <c r="J17" s="331">
        <f t="shared" si="3"/>
        <v>22</v>
      </c>
      <c r="K17" s="1022"/>
      <c r="L17" s="332"/>
    </row>
    <row r="18" spans="1:12" s="54" customFormat="1" ht="17.100000000000001" customHeight="1" x14ac:dyDescent="0.2">
      <c r="A18" s="55">
        <v>7</v>
      </c>
      <c r="B18" s="56" t="s">
        <v>728</v>
      </c>
      <c r="C18" s="332">
        <v>31</v>
      </c>
      <c r="D18" s="332">
        <v>0</v>
      </c>
      <c r="E18" s="332">
        <v>4</v>
      </c>
      <c r="F18" s="332">
        <v>4</v>
      </c>
      <c r="G18" s="331">
        <f t="shared" si="0"/>
        <v>8</v>
      </c>
      <c r="H18" s="331">
        <f t="shared" si="1"/>
        <v>8</v>
      </c>
      <c r="I18" s="331">
        <f t="shared" si="2"/>
        <v>23</v>
      </c>
      <c r="J18" s="331">
        <f t="shared" si="3"/>
        <v>23</v>
      </c>
      <c r="K18" s="1022"/>
      <c r="L18" s="332"/>
    </row>
    <row r="19" spans="1:12" s="54" customFormat="1" ht="17.100000000000001" customHeight="1" x14ac:dyDescent="0.2">
      <c r="A19" s="55">
        <v>8</v>
      </c>
      <c r="B19" s="56" t="s">
        <v>729</v>
      </c>
      <c r="C19" s="332">
        <v>30</v>
      </c>
      <c r="D19" s="332">
        <v>6</v>
      </c>
      <c r="E19" s="332">
        <v>4</v>
      </c>
      <c r="F19" s="332">
        <v>1</v>
      </c>
      <c r="G19" s="331">
        <f t="shared" si="0"/>
        <v>5</v>
      </c>
      <c r="H19" s="331">
        <f t="shared" si="1"/>
        <v>11</v>
      </c>
      <c r="I19" s="331">
        <f t="shared" si="2"/>
        <v>19</v>
      </c>
      <c r="J19" s="331">
        <f t="shared" si="3"/>
        <v>19</v>
      </c>
      <c r="K19" s="1022"/>
      <c r="L19" s="332"/>
    </row>
    <row r="20" spans="1:12" s="54" customFormat="1" ht="17.100000000000001" customHeight="1" x14ac:dyDescent="0.2">
      <c r="A20" s="55">
        <v>9</v>
      </c>
      <c r="B20" s="56" t="s">
        <v>730</v>
      </c>
      <c r="C20" s="332">
        <v>31</v>
      </c>
      <c r="D20" s="332">
        <v>0</v>
      </c>
      <c r="E20" s="332">
        <v>5</v>
      </c>
      <c r="F20" s="332">
        <v>2</v>
      </c>
      <c r="G20" s="331">
        <f t="shared" si="0"/>
        <v>7</v>
      </c>
      <c r="H20" s="331">
        <f t="shared" si="1"/>
        <v>7</v>
      </c>
      <c r="I20" s="331">
        <f t="shared" si="2"/>
        <v>24</v>
      </c>
      <c r="J20" s="331">
        <f t="shared" si="3"/>
        <v>24</v>
      </c>
      <c r="K20" s="1022"/>
      <c r="L20" s="332"/>
    </row>
    <row r="21" spans="1:12" s="54" customFormat="1" ht="17.100000000000001" customHeight="1" x14ac:dyDescent="0.2">
      <c r="A21" s="55">
        <v>10</v>
      </c>
      <c r="B21" s="56" t="s">
        <v>731</v>
      </c>
      <c r="C21" s="332">
        <v>31</v>
      </c>
      <c r="D21" s="332">
        <v>10</v>
      </c>
      <c r="E21" s="332">
        <v>4</v>
      </c>
      <c r="F21" s="332">
        <v>4</v>
      </c>
      <c r="G21" s="331">
        <f t="shared" si="0"/>
        <v>8</v>
      </c>
      <c r="H21" s="331">
        <f t="shared" si="1"/>
        <v>18</v>
      </c>
      <c r="I21" s="331">
        <f t="shared" si="2"/>
        <v>13</v>
      </c>
      <c r="J21" s="331">
        <f t="shared" si="3"/>
        <v>13</v>
      </c>
      <c r="K21" s="1022"/>
      <c r="L21" s="332"/>
    </row>
    <row r="22" spans="1:12" s="54" customFormat="1" ht="17.100000000000001" customHeight="1" x14ac:dyDescent="0.2">
      <c r="A22" s="55">
        <v>11</v>
      </c>
      <c r="B22" s="56" t="s">
        <v>732</v>
      </c>
      <c r="C22" s="332">
        <v>28</v>
      </c>
      <c r="D22" s="332">
        <v>0</v>
      </c>
      <c r="E22" s="332">
        <v>4</v>
      </c>
      <c r="F22" s="332">
        <v>2</v>
      </c>
      <c r="G22" s="331">
        <f t="shared" si="0"/>
        <v>6</v>
      </c>
      <c r="H22" s="331">
        <f t="shared" si="1"/>
        <v>6</v>
      </c>
      <c r="I22" s="331">
        <f t="shared" si="2"/>
        <v>22</v>
      </c>
      <c r="J22" s="331">
        <f t="shared" si="3"/>
        <v>22</v>
      </c>
      <c r="K22" s="1022"/>
      <c r="L22" s="332"/>
    </row>
    <row r="23" spans="1:12" s="54" customFormat="1" ht="17.100000000000001" customHeight="1" x14ac:dyDescent="0.2">
      <c r="A23" s="55">
        <v>12</v>
      </c>
      <c r="B23" s="56" t="s">
        <v>733</v>
      </c>
      <c r="C23" s="332">
        <v>31</v>
      </c>
      <c r="D23" s="332">
        <v>0</v>
      </c>
      <c r="E23" s="332">
        <v>5</v>
      </c>
      <c r="F23" s="332">
        <v>3</v>
      </c>
      <c r="G23" s="331">
        <f t="shared" si="0"/>
        <v>8</v>
      </c>
      <c r="H23" s="331">
        <f t="shared" si="1"/>
        <v>8</v>
      </c>
      <c r="I23" s="331">
        <f t="shared" si="2"/>
        <v>23</v>
      </c>
      <c r="J23" s="331">
        <f t="shared" si="3"/>
        <v>23</v>
      </c>
      <c r="K23" s="1023"/>
      <c r="L23" s="332"/>
    </row>
    <row r="24" spans="1:12" s="334" customFormat="1" ht="17.100000000000001" customHeight="1" x14ac:dyDescent="0.2">
      <c r="A24" s="57"/>
      <c r="B24" s="58" t="s">
        <v>17</v>
      </c>
      <c r="C24" s="333">
        <f>SUM(C12:C23)</f>
        <v>365</v>
      </c>
      <c r="D24" s="333">
        <f t="shared" ref="D24:J24" si="4">SUM(D12:D23)</f>
        <v>52</v>
      </c>
      <c r="E24" s="333">
        <f t="shared" si="4"/>
        <v>48</v>
      </c>
      <c r="F24" s="333">
        <f t="shared" si="4"/>
        <v>28</v>
      </c>
      <c r="G24" s="333">
        <f t="shared" si="4"/>
        <v>76</v>
      </c>
      <c r="H24" s="333">
        <f t="shared" si="4"/>
        <v>128</v>
      </c>
      <c r="I24" s="333">
        <f t="shared" si="4"/>
        <v>237</v>
      </c>
      <c r="J24" s="333">
        <f t="shared" si="4"/>
        <v>237</v>
      </c>
      <c r="K24" s="333" t="s">
        <v>11</v>
      </c>
      <c r="L24" s="333" t="s">
        <v>11</v>
      </c>
    </row>
    <row r="25" spans="1:12" s="54" customFormat="1" ht="11.25" customHeight="1" x14ac:dyDescent="0.2">
      <c r="A25" s="59"/>
      <c r="B25" s="60"/>
      <c r="C25" s="61"/>
      <c r="D25" s="59"/>
      <c r="E25" s="59"/>
      <c r="F25" s="59"/>
      <c r="G25" s="59"/>
      <c r="H25" s="59"/>
      <c r="I25" s="59"/>
      <c r="J25" s="59"/>
      <c r="K25" s="59"/>
    </row>
    <row r="26" spans="1:12" ht="15" x14ac:dyDescent="0.25">
      <c r="A26" s="51" t="s">
        <v>104</v>
      </c>
      <c r="B26" s="51"/>
      <c r="C26" s="51"/>
      <c r="D26" s="51"/>
      <c r="E26" s="51"/>
      <c r="F26" s="51"/>
      <c r="G26" s="51"/>
      <c r="H26" s="51"/>
      <c r="I26" s="51"/>
      <c r="J26" s="51"/>
    </row>
    <row r="27" spans="1:12" ht="15" x14ac:dyDescent="0.25">
      <c r="A27" s="51"/>
      <c r="B27" s="51"/>
      <c r="C27" s="51"/>
      <c r="D27" s="51"/>
      <c r="E27" s="51"/>
      <c r="F27" s="51"/>
      <c r="G27" s="51"/>
      <c r="H27" s="51"/>
      <c r="I27" s="51"/>
      <c r="J27" s="51"/>
    </row>
    <row r="28" spans="1:12" ht="15" x14ac:dyDescent="0.25">
      <c r="A28" s="51"/>
      <c r="B28" s="51"/>
      <c r="C28" s="51"/>
      <c r="D28" s="51"/>
      <c r="E28" s="51"/>
      <c r="F28" s="51"/>
      <c r="G28" s="51"/>
      <c r="H28" s="51"/>
      <c r="I28" s="51"/>
      <c r="J28" s="51"/>
    </row>
    <row r="29" spans="1:12" x14ac:dyDescent="0.2">
      <c r="D29" s="48" t="s">
        <v>11</v>
      </c>
    </row>
    <row r="31" spans="1:12" ht="15" x14ac:dyDescent="0.25">
      <c r="I31" s="15" t="s">
        <v>828</v>
      </c>
      <c r="J31" s="15"/>
      <c r="K31" s="51"/>
    </row>
    <row r="32" spans="1:12" ht="15" x14ac:dyDescent="0.25">
      <c r="A32" s="51" t="s">
        <v>12</v>
      </c>
      <c r="I32" s="662" t="s">
        <v>824</v>
      </c>
      <c r="J32" s="662"/>
      <c r="K32" s="662"/>
    </row>
    <row r="33" spans="9:11" x14ac:dyDescent="0.2">
      <c r="I33" s="662" t="s">
        <v>825</v>
      </c>
      <c r="J33" s="662"/>
      <c r="K33" s="662"/>
    </row>
    <row r="34" spans="9:11" x14ac:dyDescent="0.2">
      <c r="I34" s="662" t="s">
        <v>82</v>
      </c>
      <c r="J34" s="662"/>
      <c r="K34" s="662"/>
    </row>
  </sheetData>
  <mergeCells count="19">
    <mergeCell ref="I32:K32"/>
    <mergeCell ref="I33:K33"/>
    <mergeCell ref="I34:K34"/>
    <mergeCell ref="K12:K23"/>
    <mergeCell ref="L8:L10"/>
    <mergeCell ref="K8:K10"/>
    <mergeCell ref="C2:H2"/>
    <mergeCell ref="A3:J3"/>
    <mergeCell ref="A4:J4"/>
    <mergeCell ref="A6:J6"/>
    <mergeCell ref="A8:A10"/>
    <mergeCell ref="B8:B10"/>
    <mergeCell ref="C8:C10"/>
    <mergeCell ref="D8:H8"/>
    <mergeCell ref="J8:J10"/>
    <mergeCell ref="D9:D10"/>
    <mergeCell ref="E9:G9"/>
    <mergeCell ref="I8:I10"/>
    <mergeCell ref="H9:H10"/>
  </mergeCells>
  <phoneticPr fontId="0" type="noConversion"/>
  <printOptions horizontalCentered="1"/>
  <pageMargins left="0.70866141732283472" right="0.70866141732283472" top="0.23622047244094491" bottom="0" header="0.31496062992125984" footer="0.31496062992125984"/>
  <pageSetup paperSize="9" scale="88"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4"/>
  <sheetViews>
    <sheetView view="pageBreakPreview" topLeftCell="A6" zoomScale="90" zoomScaleNormal="70" zoomScaleSheetLayoutView="90" workbookViewId="0">
      <selection activeCell="A29" sqref="A29"/>
    </sheetView>
  </sheetViews>
  <sheetFormatPr defaultColWidth="9.140625" defaultRowHeight="12.75" x14ac:dyDescent="0.2"/>
  <cols>
    <col min="1" max="1" width="5.5703125" style="261" customWidth="1"/>
    <col min="2" max="2" width="9.7109375" style="261" customWidth="1"/>
    <col min="3" max="3" width="10.28515625" style="261" customWidth="1"/>
    <col min="4" max="4" width="8.42578125" style="261" customWidth="1"/>
    <col min="5" max="6" width="9.85546875" style="261" customWidth="1"/>
    <col min="7" max="7" width="10.85546875" style="261" customWidth="1"/>
    <col min="8" max="8" width="12.85546875" style="261" customWidth="1"/>
    <col min="9" max="9" width="8.7109375" style="249" customWidth="1"/>
    <col min="10" max="10" width="9.5703125" style="249" customWidth="1"/>
    <col min="11" max="11" width="8" style="249" customWidth="1"/>
    <col min="12" max="14" width="8.140625" style="249" customWidth="1"/>
    <col min="15" max="15" width="8.42578125" style="249" customWidth="1"/>
    <col min="16" max="16" width="8.140625" style="249" customWidth="1"/>
    <col min="17" max="17" width="8.85546875" style="249" customWidth="1"/>
    <col min="18" max="18" width="8.140625" style="249" customWidth="1"/>
    <col min="19" max="21" width="9.140625" style="261"/>
    <col min="22" max="16384" width="9.140625" style="249"/>
  </cols>
  <sheetData>
    <row r="1" spans="1:21" ht="30" customHeight="1" x14ac:dyDescent="0.2">
      <c r="I1" s="261"/>
      <c r="J1" s="261"/>
      <c r="K1" s="261"/>
      <c r="L1" s="261"/>
      <c r="M1" s="261"/>
      <c r="N1" s="261"/>
      <c r="O1" s="261"/>
      <c r="P1" s="261"/>
      <c r="Q1" s="261"/>
      <c r="R1" s="261"/>
    </row>
    <row r="2" spans="1:21" ht="12.75" customHeight="1" x14ac:dyDescent="0.2">
      <c r="G2" s="1031"/>
      <c r="H2" s="1031"/>
      <c r="I2" s="1031"/>
      <c r="J2" s="261"/>
      <c r="K2" s="261"/>
      <c r="L2" s="261"/>
      <c r="M2" s="261"/>
      <c r="N2" s="261"/>
      <c r="O2" s="261"/>
      <c r="P2" s="261"/>
      <c r="Q2" s="1033" t="s">
        <v>551</v>
      </c>
      <c r="R2" s="1033"/>
    </row>
    <row r="3" spans="1:21" ht="15.75" x14ac:dyDescent="0.25">
      <c r="A3" s="1029" t="s">
        <v>0</v>
      </c>
      <c r="B3" s="1029"/>
      <c r="C3" s="1029"/>
      <c r="D3" s="1029"/>
      <c r="E3" s="1029"/>
      <c r="F3" s="1029"/>
      <c r="G3" s="1029"/>
      <c r="H3" s="1029"/>
      <c r="I3" s="1029"/>
      <c r="J3" s="1029"/>
      <c r="K3" s="1029"/>
      <c r="L3" s="1029"/>
      <c r="M3" s="1029"/>
      <c r="N3" s="1029"/>
      <c r="O3" s="1029"/>
      <c r="P3" s="1029"/>
      <c r="Q3" s="1029"/>
      <c r="R3" s="1029"/>
    </row>
    <row r="4" spans="1:21" ht="18" x14ac:dyDescent="0.25">
      <c r="A4" s="1030" t="s">
        <v>655</v>
      </c>
      <c r="B4" s="1030"/>
      <c r="C4" s="1030"/>
      <c r="D4" s="1030"/>
      <c r="E4" s="1030"/>
      <c r="F4" s="1030"/>
      <c r="G4" s="1030"/>
      <c r="H4" s="1030"/>
      <c r="I4" s="1030"/>
      <c r="J4" s="1030"/>
      <c r="K4" s="1030"/>
      <c r="L4" s="1030"/>
      <c r="M4" s="1030"/>
      <c r="N4" s="1030"/>
      <c r="O4" s="1030"/>
      <c r="P4" s="1030"/>
      <c r="Q4" s="1030"/>
      <c r="R4" s="1030"/>
    </row>
    <row r="5" spans="1:21" ht="12.75" customHeight="1" x14ac:dyDescent="0.2">
      <c r="A5" s="1028" t="s">
        <v>741</v>
      </c>
      <c r="B5" s="1028"/>
      <c r="C5" s="1028"/>
      <c r="D5" s="1028"/>
      <c r="E5" s="1028"/>
      <c r="F5" s="1028"/>
      <c r="G5" s="1028"/>
      <c r="H5" s="1028"/>
      <c r="I5" s="1028"/>
      <c r="J5" s="1028"/>
      <c r="K5" s="1028"/>
      <c r="L5" s="1028"/>
      <c r="M5" s="1028"/>
      <c r="N5" s="1028"/>
      <c r="O5" s="1028"/>
      <c r="P5" s="1028"/>
      <c r="Q5" s="1028"/>
      <c r="R5" s="1028"/>
    </row>
    <row r="6" spans="1:21" s="250" customFormat="1" ht="7.5" customHeight="1" x14ac:dyDescent="0.2">
      <c r="A6" s="1028"/>
      <c r="B6" s="1028"/>
      <c r="C6" s="1028"/>
      <c r="D6" s="1028"/>
      <c r="E6" s="1028"/>
      <c r="F6" s="1028"/>
      <c r="G6" s="1028"/>
      <c r="H6" s="1028"/>
      <c r="I6" s="1028"/>
      <c r="J6" s="1028"/>
      <c r="K6" s="1028"/>
      <c r="L6" s="1028"/>
      <c r="M6" s="1028"/>
      <c r="N6" s="1028"/>
      <c r="O6" s="1028"/>
      <c r="P6" s="1028"/>
      <c r="Q6" s="1028"/>
      <c r="R6" s="1028"/>
      <c r="S6" s="455"/>
      <c r="T6" s="455"/>
      <c r="U6" s="455"/>
    </row>
    <row r="7" spans="1:21" x14ac:dyDescent="0.2">
      <c r="A7" s="1032"/>
      <c r="B7" s="1032"/>
      <c r="C7" s="1032"/>
      <c r="D7" s="1032"/>
      <c r="E7" s="1032"/>
      <c r="F7" s="1032"/>
      <c r="G7" s="1032"/>
      <c r="H7" s="1032"/>
      <c r="I7" s="1032"/>
      <c r="J7" s="1032"/>
      <c r="K7" s="1032"/>
      <c r="L7" s="1032"/>
      <c r="M7" s="1032"/>
      <c r="N7" s="1032"/>
      <c r="O7" s="1032"/>
      <c r="P7" s="1032"/>
      <c r="Q7" s="1032"/>
      <c r="R7" s="1032"/>
    </row>
    <row r="8" spans="1:21" ht="15.75" x14ac:dyDescent="0.25">
      <c r="A8" s="449" t="s">
        <v>896</v>
      </c>
      <c r="B8" s="449"/>
      <c r="C8" s="104"/>
      <c r="H8" s="262"/>
      <c r="I8" s="261"/>
      <c r="J8" s="261"/>
      <c r="K8" s="261"/>
      <c r="L8" s="1034"/>
      <c r="M8" s="1034"/>
      <c r="N8" s="1034"/>
      <c r="O8" s="1034"/>
      <c r="P8" s="1034"/>
      <c r="Q8" s="1034"/>
      <c r="R8" s="1034"/>
    </row>
    <row r="9" spans="1:21" ht="35.25" customHeight="1" x14ac:dyDescent="0.2">
      <c r="A9" s="936" t="s">
        <v>2</v>
      </c>
      <c r="B9" s="936" t="s">
        <v>3</v>
      </c>
      <c r="C9" s="1035" t="s">
        <v>503</v>
      </c>
      <c r="D9" s="1036"/>
      <c r="E9" s="1036"/>
      <c r="F9" s="1036"/>
      <c r="G9" s="1037"/>
      <c r="H9" s="1038" t="s">
        <v>83</v>
      </c>
      <c r="I9" s="1035" t="s">
        <v>84</v>
      </c>
      <c r="J9" s="1036"/>
      <c r="K9" s="1036"/>
      <c r="L9" s="1037"/>
      <c r="M9" s="1040" t="s">
        <v>735</v>
      </c>
      <c r="N9" s="1040"/>
      <c r="O9" s="1040"/>
      <c r="P9" s="1040"/>
      <c r="Q9" s="1040"/>
      <c r="R9" s="1040"/>
      <c r="S9" s="1040"/>
      <c r="T9" s="1040"/>
    </row>
    <row r="10" spans="1:21" ht="44.45" customHeight="1" x14ac:dyDescent="0.2">
      <c r="A10" s="936"/>
      <c r="B10" s="936"/>
      <c r="C10" s="263" t="s">
        <v>5</v>
      </c>
      <c r="D10" s="263" t="s">
        <v>6</v>
      </c>
      <c r="E10" s="263" t="s">
        <v>366</v>
      </c>
      <c r="F10" s="264" t="s">
        <v>98</v>
      </c>
      <c r="G10" s="264" t="s">
        <v>230</v>
      </c>
      <c r="H10" s="1039"/>
      <c r="I10" s="263" t="s">
        <v>181</v>
      </c>
      <c r="J10" s="263" t="s">
        <v>115</v>
      </c>
      <c r="K10" s="263" t="s">
        <v>116</v>
      </c>
      <c r="L10" s="263" t="s">
        <v>451</v>
      </c>
      <c r="M10" s="600" t="s">
        <v>17</v>
      </c>
      <c r="N10" s="591" t="s">
        <v>886</v>
      </c>
      <c r="O10" s="591" t="s">
        <v>887</v>
      </c>
      <c r="P10" s="591" t="s">
        <v>888</v>
      </c>
      <c r="Q10" s="591" t="s">
        <v>889</v>
      </c>
      <c r="R10" s="591" t="s">
        <v>890</v>
      </c>
      <c r="S10" s="591" t="s">
        <v>891</v>
      </c>
      <c r="T10" s="591" t="s">
        <v>897</v>
      </c>
    </row>
    <row r="11" spans="1:21" s="251" customFormat="1" x14ac:dyDescent="0.2">
      <c r="A11" s="263">
        <v>1</v>
      </c>
      <c r="B11" s="263">
        <v>2</v>
      </c>
      <c r="C11" s="263">
        <v>3</v>
      </c>
      <c r="D11" s="263">
        <v>4</v>
      </c>
      <c r="E11" s="263">
        <v>5</v>
      </c>
      <c r="F11" s="263">
        <v>6</v>
      </c>
      <c r="G11" s="263">
        <v>7</v>
      </c>
      <c r="H11" s="263">
        <v>8</v>
      </c>
      <c r="I11" s="263">
        <v>9</v>
      </c>
      <c r="J11" s="263">
        <v>10</v>
      </c>
      <c r="K11" s="263">
        <v>11</v>
      </c>
      <c r="L11" s="263">
        <v>12</v>
      </c>
      <c r="M11" s="600">
        <v>13</v>
      </c>
      <c r="N11" s="600">
        <v>14</v>
      </c>
      <c r="O11" s="600">
        <v>15</v>
      </c>
      <c r="P11" s="600">
        <v>16</v>
      </c>
      <c r="Q11" s="600">
        <v>17</v>
      </c>
      <c r="R11" s="600">
        <v>18</v>
      </c>
      <c r="S11" s="324"/>
      <c r="T11" s="324"/>
      <c r="U11" s="271"/>
    </row>
    <row r="12" spans="1:21" ht="15" customHeight="1" x14ac:dyDescent="0.2">
      <c r="A12" s="8">
        <v>1</v>
      </c>
      <c r="B12" s="19" t="s">
        <v>830</v>
      </c>
      <c r="C12" s="370">
        <v>15289</v>
      </c>
      <c r="D12" s="370">
        <f>'enrolment vs availed_PY'!I12</f>
        <v>0</v>
      </c>
      <c r="E12" s="370">
        <v>150</v>
      </c>
      <c r="F12" s="370">
        <f>'enrolment vs availed_PY'!K12</f>
        <v>0</v>
      </c>
      <c r="G12" s="370">
        <f>C12+D12+E12+F12</f>
        <v>15439</v>
      </c>
      <c r="H12" s="266">
        <v>237</v>
      </c>
      <c r="I12" s="378">
        <f>J12+K12+L12</f>
        <v>365.90430000000003</v>
      </c>
      <c r="J12" s="378">
        <f>G12*H12*0.0001</f>
        <v>365.90430000000003</v>
      </c>
      <c r="K12" s="378">
        <v>0</v>
      </c>
      <c r="L12" s="378">
        <v>0</v>
      </c>
      <c r="M12" s="376">
        <f>N12+O12+P12+Q12+R12+S12+T12</f>
        <v>0</v>
      </c>
      <c r="N12" s="376">
        <v>0</v>
      </c>
      <c r="O12" s="376">
        <v>0</v>
      </c>
      <c r="P12" s="376">
        <v>0</v>
      </c>
      <c r="Q12" s="376">
        <v>0</v>
      </c>
      <c r="R12" s="376">
        <v>0</v>
      </c>
      <c r="S12" s="376">
        <v>0</v>
      </c>
      <c r="T12" s="376">
        <v>0</v>
      </c>
    </row>
    <row r="13" spans="1:21" ht="15" customHeight="1" x14ac:dyDescent="0.2">
      <c r="A13" s="8">
        <v>2</v>
      </c>
      <c r="B13" s="19" t="s">
        <v>831</v>
      </c>
      <c r="C13" s="370">
        <v>35674</v>
      </c>
      <c r="D13" s="370">
        <f>'enrolment vs availed_PY'!I13</f>
        <v>0</v>
      </c>
      <c r="E13" s="370">
        <v>743</v>
      </c>
      <c r="F13" s="370">
        <f>'enrolment vs availed_PY'!K13</f>
        <v>0</v>
      </c>
      <c r="G13" s="370">
        <f t="shared" ref="G13:G23" si="0">C13+D13+E13+F13</f>
        <v>36417</v>
      </c>
      <c r="H13" s="296">
        <v>237</v>
      </c>
      <c r="I13" s="378">
        <f t="shared" ref="I13:I23" si="1">J13+K13+L13</f>
        <v>863.0829</v>
      </c>
      <c r="J13" s="378">
        <f t="shared" ref="J13:J23" si="2">G13*H13*0.0001</f>
        <v>863.0829</v>
      </c>
      <c r="K13" s="378">
        <v>0</v>
      </c>
      <c r="L13" s="378">
        <v>0</v>
      </c>
      <c r="M13" s="376">
        <f t="shared" ref="M13:M23" si="3">N13+O13+P13+Q13+R13+S13+T13</f>
        <v>0</v>
      </c>
      <c r="N13" s="376">
        <v>0</v>
      </c>
      <c r="O13" s="376">
        <v>0</v>
      </c>
      <c r="P13" s="376">
        <v>0</v>
      </c>
      <c r="Q13" s="376">
        <v>0</v>
      </c>
      <c r="R13" s="376">
        <v>0</v>
      </c>
      <c r="S13" s="376">
        <v>0</v>
      </c>
      <c r="T13" s="376">
        <v>0</v>
      </c>
    </row>
    <row r="14" spans="1:21" ht="15" customHeight="1" x14ac:dyDescent="0.2">
      <c r="A14" s="8">
        <v>3</v>
      </c>
      <c r="B14" s="19" t="s">
        <v>832</v>
      </c>
      <c r="C14" s="370">
        <v>14800</v>
      </c>
      <c r="D14" s="370">
        <f>'enrolment vs availed_PY'!I14</f>
        <v>0</v>
      </c>
      <c r="E14" s="370">
        <v>149</v>
      </c>
      <c r="F14" s="370">
        <f>'enrolment vs availed_PY'!K14</f>
        <v>0</v>
      </c>
      <c r="G14" s="370">
        <f t="shared" si="0"/>
        <v>14949</v>
      </c>
      <c r="H14" s="296">
        <v>237</v>
      </c>
      <c r="I14" s="378">
        <f t="shared" si="1"/>
        <v>354.29130000000004</v>
      </c>
      <c r="J14" s="378">
        <f t="shared" si="2"/>
        <v>354.29130000000004</v>
      </c>
      <c r="K14" s="378">
        <v>0</v>
      </c>
      <c r="L14" s="378">
        <v>0</v>
      </c>
      <c r="M14" s="376">
        <f t="shared" si="3"/>
        <v>0</v>
      </c>
      <c r="N14" s="376">
        <v>0</v>
      </c>
      <c r="O14" s="376">
        <v>0</v>
      </c>
      <c r="P14" s="376">
        <v>0</v>
      </c>
      <c r="Q14" s="376">
        <v>0</v>
      </c>
      <c r="R14" s="376">
        <v>0</v>
      </c>
      <c r="S14" s="376">
        <v>0</v>
      </c>
      <c r="T14" s="376">
        <v>0</v>
      </c>
    </row>
    <row r="15" spans="1:21" ht="15" customHeight="1" x14ac:dyDescent="0.2">
      <c r="A15" s="8">
        <v>4</v>
      </c>
      <c r="B15" s="19" t="s">
        <v>833</v>
      </c>
      <c r="C15" s="370">
        <v>40368</v>
      </c>
      <c r="D15" s="370">
        <f>'enrolment vs availed_PY'!I15</f>
        <v>0</v>
      </c>
      <c r="E15" s="370">
        <v>396</v>
      </c>
      <c r="F15" s="370">
        <f>'enrolment vs availed_PY'!K15</f>
        <v>0</v>
      </c>
      <c r="G15" s="370">
        <f t="shared" si="0"/>
        <v>40764</v>
      </c>
      <c r="H15" s="296">
        <v>237</v>
      </c>
      <c r="I15" s="378">
        <f t="shared" si="1"/>
        <v>966.10680000000002</v>
      </c>
      <c r="J15" s="378">
        <f t="shared" si="2"/>
        <v>966.10680000000002</v>
      </c>
      <c r="K15" s="378">
        <v>0</v>
      </c>
      <c r="L15" s="378">
        <v>0</v>
      </c>
      <c r="M15" s="376">
        <f t="shared" si="3"/>
        <v>0</v>
      </c>
      <c r="N15" s="376">
        <v>0</v>
      </c>
      <c r="O15" s="376">
        <v>0</v>
      </c>
      <c r="P15" s="376">
        <v>0</v>
      </c>
      <c r="Q15" s="376">
        <v>0</v>
      </c>
      <c r="R15" s="376">
        <v>0</v>
      </c>
      <c r="S15" s="376">
        <v>0</v>
      </c>
      <c r="T15" s="376">
        <v>0</v>
      </c>
    </row>
    <row r="16" spans="1:21" ht="15" customHeight="1" x14ac:dyDescent="0.2">
      <c r="A16" s="8">
        <v>5</v>
      </c>
      <c r="B16" s="19" t="s">
        <v>834</v>
      </c>
      <c r="C16" s="370">
        <v>3370</v>
      </c>
      <c r="D16" s="370">
        <f>'enrolment vs availed_PY'!I16</f>
        <v>0</v>
      </c>
      <c r="E16" s="370">
        <v>19</v>
      </c>
      <c r="F16" s="370">
        <f>'enrolment vs availed_PY'!K16</f>
        <v>0</v>
      </c>
      <c r="G16" s="370">
        <f t="shared" si="0"/>
        <v>3389</v>
      </c>
      <c r="H16" s="296">
        <v>237</v>
      </c>
      <c r="I16" s="378">
        <f t="shared" si="1"/>
        <v>80.319299999999998</v>
      </c>
      <c r="J16" s="378">
        <f t="shared" si="2"/>
        <v>80.319299999999998</v>
      </c>
      <c r="K16" s="378">
        <v>0</v>
      </c>
      <c r="L16" s="378">
        <v>0</v>
      </c>
      <c r="M16" s="376">
        <f t="shared" si="3"/>
        <v>0</v>
      </c>
      <c r="N16" s="376">
        <v>0</v>
      </c>
      <c r="O16" s="376">
        <v>0</v>
      </c>
      <c r="P16" s="376">
        <v>0</v>
      </c>
      <c r="Q16" s="376">
        <v>0</v>
      </c>
      <c r="R16" s="376">
        <v>0</v>
      </c>
      <c r="S16" s="376">
        <v>0</v>
      </c>
      <c r="T16" s="376">
        <v>0</v>
      </c>
    </row>
    <row r="17" spans="1:24" ht="15" customHeight="1" x14ac:dyDescent="0.2">
      <c r="A17" s="8">
        <v>6</v>
      </c>
      <c r="B17" s="19" t="s">
        <v>835</v>
      </c>
      <c r="C17" s="370">
        <v>22766</v>
      </c>
      <c r="D17" s="370">
        <f>'enrolment vs availed_PY'!I17</f>
        <v>0</v>
      </c>
      <c r="E17" s="370">
        <v>234</v>
      </c>
      <c r="F17" s="370">
        <f>'enrolment vs availed_PY'!K17</f>
        <v>0</v>
      </c>
      <c r="G17" s="370">
        <f t="shared" si="0"/>
        <v>23000</v>
      </c>
      <c r="H17" s="296">
        <v>237</v>
      </c>
      <c r="I17" s="378">
        <f t="shared" si="1"/>
        <v>545.1</v>
      </c>
      <c r="J17" s="378">
        <f t="shared" si="2"/>
        <v>545.1</v>
      </c>
      <c r="K17" s="378">
        <v>0</v>
      </c>
      <c r="L17" s="378">
        <v>0</v>
      </c>
      <c r="M17" s="376">
        <f t="shared" si="3"/>
        <v>0</v>
      </c>
      <c r="N17" s="376">
        <v>0</v>
      </c>
      <c r="O17" s="376">
        <v>0</v>
      </c>
      <c r="P17" s="376">
        <v>0</v>
      </c>
      <c r="Q17" s="376">
        <v>0</v>
      </c>
      <c r="R17" s="376">
        <v>0</v>
      </c>
      <c r="S17" s="376">
        <v>0</v>
      </c>
      <c r="T17" s="376">
        <v>0</v>
      </c>
    </row>
    <row r="18" spans="1:24" ht="29.25" customHeight="1" x14ac:dyDescent="0.2">
      <c r="A18" s="8">
        <v>7</v>
      </c>
      <c r="B18" s="147" t="s">
        <v>836</v>
      </c>
      <c r="C18" s="370">
        <v>1259</v>
      </c>
      <c r="D18" s="370">
        <f>'enrolment vs availed_PY'!I18</f>
        <v>0</v>
      </c>
      <c r="E18" s="370">
        <v>100</v>
      </c>
      <c r="F18" s="370">
        <f>'enrolment vs availed_PY'!K18</f>
        <v>0</v>
      </c>
      <c r="G18" s="370">
        <f t="shared" si="0"/>
        <v>1359</v>
      </c>
      <c r="H18" s="296">
        <v>237</v>
      </c>
      <c r="I18" s="378">
        <f t="shared" si="1"/>
        <v>32.208300000000001</v>
      </c>
      <c r="J18" s="378">
        <f t="shared" si="2"/>
        <v>32.208300000000001</v>
      </c>
      <c r="K18" s="378">
        <v>0</v>
      </c>
      <c r="L18" s="378">
        <v>0</v>
      </c>
      <c r="M18" s="376">
        <f t="shared" si="3"/>
        <v>0</v>
      </c>
      <c r="N18" s="376">
        <v>0</v>
      </c>
      <c r="O18" s="376">
        <v>0</v>
      </c>
      <c r="P18" s="376">
        <v>0</v>
      </c>
      <c r="Q18" s="376">
        <v>0</v>
      </c>
      <c r="R18" s="376">
        <v>0</v>
      </c>
      <c r="S18" s="376">
        <v>0</v>
      </c>
      <c r="T18" s="376">
        <v>0</v>
      </c>
    </row>
    <row r="19" spans="1:24" ht="15" customHeight="1" x14ac:dyDescent="0.2">
      <c r="A19" s="8">
        <v>8</v>
      </c>
      <c r="B19" s="19" t="s">
        <v>837</v>
      </c>
      <c r="C19" s="370">
        <v>40778</v>
      </c>
      <c r="D19" s="370">
        <f>'enrolment vs availed_PY'!I19</f>
        <v>0</v>
      </c>
      <c r="E19" s="370">
        <v>206</v>
      </c>
      <c r="F19" s="370">
        <f>'enrolment vs availed_PY'!K19</f>
        <v>0</v>
      </c>
      <c r="G19" s="370">
        <f t="shared" si="0"/>
        <v>40984</v>
      </c>
      <c r="H19" s="296">
        <v>237</v>
      </c>
      <c r="I19" s="378">
        <f t="shared" si="1"/>
        <v>971.32080000000008</v>
      </c>
      <c r="J19" s="378">
        <f t="shared" si="2"/>
        <v>971.32080000000008</v>
      </c>
      <c r="K19" s="378">
        <v>0</v>
      </c>
      <c r="L19" s="378">
        <v>0</v>
      </c>
      <c r="M19" s="376">
        <f t="shared" si="3"/>
        <v>0</v>
      </c>
      <c r="N19" s="376">
        <v>0</v>
      </c>
      <c r="O19" s="376">
        <v>0</v>
      </c>
      <c r="P19" s="376">
        <v>0</v>
      </c>
      <c r="Q19" s="376">
        <v>0</v>
      </c>
      <c r="R19" s="376">
        <v>0</v>
      </c>
      <c r="S19" s="376">
        <v>0</v>
      </c>
      <c r="T19" s="376">
        <v>0</v>
      </c>
    </row>
    <row r="20" spans="1:24" ht="15" customHeight="1" x14ac:dyDescent="0.2">
      <c r="A20" s="8">
        <v>9</v>
      </c>
      <c r="B20" s="19" t="s">
        <v>838</v>
      </c>
      <c r="C20" s="370">
        <v>33428</v>
      </c>
      <c r="D20" s="370">
        <f>'enrolment vs availed_PY'!I20</f>
        <v>0</v>
      </c>
      <c r="E20" s="370">
        <v>185</v>
      </c>
      <c r="F20" s="370">
        <f>'enrolment vs availed_PY'!K20</f>
        <v>0</v>
      </c>
      <c r="G20" s="370">
        <f t="shared" si="0"/>
        <v>33613</v>
      </c>
      <c r="H20" s="296">
        <v>237</v>
      </c>
      <c r="I20" s="378">
        <f t="shared" si="1"/>
        <v>796.62810000000002</v>
      </c>
      <c r="J20" s="378">
        <f t="shared" si="2"/>
        <v>796.62810000000002</v>
      </c>
      <c r="K20" s="378">
        <v>0</v>
      </c>
      <c r="L20" s="378">
        <v>0</v>
      </c>
      <c r="M20" s="376">
        <f t="shared" si="3"/>
        <v>0</v>
      </c>
      <c r="N20" s="376">
        <v>0</v>
      </c>
      <c r="O20" s="376">
        <v>0</v>
      </c>
      <c r="P20" s="376">
        <v>0</v>
      </c>
      <c r="Q20" s="376">
        <v>0</v>
      </c>
      <c r="R20" s="376">
        <v>0</v>
      </c>
      <c r="S20" s="376">
        <v>0</v>
      </c>
      <c r="T20" s="376">
        <v>0</v>
      </c>
    </row>
    <row r="21" spans="1:24" ht="15" customHeight="1" x14ac:dyDescent="0.2">
      <c r="A21" s="8">
        <v>10</v>
      </c>
      <c r="B21" s="19" t="s">
        <v>839</v>
      </c>
      <c r="C21" s="370">
        <v>33178</v>
      </c>
      <c r="D21" s="370">
        <f>'enrolment vs availed_PY'!I21</f>
        <v>0</v>
      </c>
      <c r="E21" s="370">
        <v>524</v>
      </c>
      <c r="F21" s="370">
        <f>'enrolment vs availed_PY'!K21</f>
        <v>0</v>
      </c>
      <c r="G21" s="370">
        <f t="shared" si="0"/>
        <v>33702</v>
      </c>
      <c r="H21" s="296">
        <v>237</v>
      </c>
      <c r="I21" s="378">
        <f t="shared" si="1"/>
        <v>798.73740000000009</v>
      </c>
      <c r="J21" s="378">
        <f t="shared" si="2"/>
        <v>798.73740000000009</v>
      </c>
      <c r="K21" s="378">
        <v>0</v>
      </c>
      <c r="L21" s="378">
        <v>0</v>
      </c>
      <c r="M21" s="376">
        <f t="shared" si="3"/>
        <v>0</v>
      </c>
      <c r="N21" s="376">
        <v>0</v>
      </c>
      <c r="O21" s="376">
        <v>0</v>
      </c>
      <c r="P21" s="376">
        <v>0</v>
      </c>
      <c r="Q21" s="376">
        <v>0</v>
      </c>
      <c r="R21" s="376">
        <v>0</v>
      </c>
      <c r="S21" s="376">
        <v>0</v>
      </c>
      <c r="T21" s="376">
        <v>0</v>
      </c>
    </row>
    <row r="22" spans="1:24" ht="15" customHeight="1" x14ac:dyDescent="0.2">
      <c r="A22" s="8">
        <v>11</v>
      </c>
      <c r="B22" s="19" t="s">
        <v>840</v>
      </c>
      <c r="C22" s="370">
        <v>29253</v>
      </c>
      <c r="D22" s="370">
        <f>'enrolment vs availed_PY'!I22</f>
        <v>0</v>
      </c>
      <c r="E22" s="370">
        <v>1437</v>
      </c>
      <c r="F22" s="370">
        <f>'enrolment vs availed_PY'!K22</f>
        <v>0</v>
      </c>
      <c r="G22" s="370">
        <f t="shared" si="0"/>
        <v>30690</v>
      </c>
      <c r="H22" s="296">
        <v>237</v>
      </c>
      <c r="I22" s="378">
        <f t="shared" si="1"/>
        <v>727.35300000000007</v>
      </c>
      <c r="J22" s="378">
        <f t="shared" si="2"/>
        <v>727.35300000000007</v>
      </c>
      <c r="K22" s="378">
        <v>0</v>
      </c>
      <c r="L22" s="378">
        <v>0</v>
      </c>
      <c r="M22" s="376">
        <f t="shared" si="3"/>
        <v>0</v>
      </c>
      <c r="N22" s="376">
        <v>0</v>
      </c>
      <c r="O22" s="376">
        <v>0</v>
      </c>
      <c r="P22" s="376">
        <v>0</v>
      </c>
      <c r="Q22" s="376">
        <v>0</v>
      </c>
      <c r="R22" s="376">
        <v>0</v>
      </c>
      <c r="S22" s="376">
        <v>0</v>
      </c>
      <c r="T22" s="376">
        <v>0</v>
      </c>
    </row>
    <row r="23" spans="1:24" ht="15" customHeight="1" x14ac:dyDescent="0.2">
      <c r="A23" s="8">
        <v>12</v>
      </c>
      <c r="B23" s="19" t="s">
        <v>841</v>
      </c>
      <c r="C23" s="370">
        <v>21967</v>
      </c>
      <c r="D23" s="370">
        <f>'enrolment vs availed_PY'!I23</f>
        <v>0</v>
      </c>
      <c r="E23" s="370">
        <v>1309</v>
      </c>
      <c r="F23" s="370">
        <f>'enrolment vs availed_PY'!K23</f>
        <v>0</v>
      </c>
      <c r="G23" s="370">
        <f t="shared" si="0"/>
        <v>23276</v>
      </c>
      <c r="H23" s="296">
        <v>237</v>
      </c>
      <c r="I23" s="378">
        <f t="shared" si="1"/>
        <v>551.64120000000003</v>
      </c>
      <c r="J23" s="378">
        <f t="shared" si="2"/>
        <v>551.64120000000003</v>
      </c>
      <c r="K23" s="378">
        <v>0</v>
      </c>
      <c r="L23" s="378">
        <v>0</v>
      </c>
      <c r="M23" s="376">
        <f t="shared" si="3"/>
        <v>0</v>
      </c>
      <c r="N23" s="376">
        <v>0</v>
      </c>
      <c r="O23" s="376">
        <v>0</v>
      </c>
      <c r="P23" s="376">
        <v>0</v>
      </c>
      <c r="Q23" s="376">
        <v>0</v>
      </c>
      <c r="R23" s="376">
        <v>0</v>
      </c>
      <c r="S23" s="376">
        <v>0</v>
      </c>
      <c r="T23" s="376">
        <v>0</v>
      </c>
    </row>
    <row r="24" spans="1:24" ht="15" customHeight="1" x14ac:dyDescent="0.2">
      <c r="A24" s="29"/>
      <c r="B24" s="29" t="s">
        <v>17</v>
      </c>
      <c r="C24" s="370">
        <f>SUM(C12:C23)</f>
        <v>292130</v>
      </c>
      <c r="D24" s="370">
        <f t="shared" ref="D24:T24" si="4">SUM(D12:D23)</f>
        <v>0</v>
      </c>
      <c r="E24" s="370">
        <f t="shared" si="4"/>
        <v>5452</v>
      </c>
      <c r="F24" s="370">
        <f t="shared" si="4"/>
        <v>0</v>
      </c>
      <c r="G24" s="633">
        <f t="shared" si="4"/>
        <v>297582</v>
      </c>
      <c r="H24" s="370">
        <f>SUM(H12:H23)/12</f>
        <v>237</v>
      </c>
      <c r="I24" s="378">
        <f t="shared" si="4"/>
        <v>7052.6934000000001</v>
      </c>
      <c r="J24" s="378">
        <f t="shared" si="4"/>
        <v>7052.6934000000001</v>
      </c>
      <c r="K24" s="378">
        <f t="shared" si="4"/>
        <v>0</v>
      </c>
      <c r="L24" s="378">
        <f t="shared" si="4"/>
        <v>0</v>
      </c>
      <c r="M24" s="378">
        <f t="shared" si="4"/>
        <v>0</v>
      </c>
      <c r="N24" s="378">
        <f t="shared" si="4"/>
        <v>0</v>
      </c>
      <c r="O24" s="378">
        <f t="shared" si="4"/>
        <v>0</v>
      </c>
      <c r="P24" s="378">
        <f t="shared" si="4"/>
        <v>0</v>
      </c>
      <c r="Q24" s="378">
        <f t="shared" si="4"/>
        <v>0</v>
      </c>
      <c r="R24" s="378">
        <f t="shared" si="4"/>
        <v>0</v>
      </c>
      <c r="S24" s="378">
        <f t="shared" si="4"/>
        <v>0</v>
      </c>
      <c r="T24" s="378">
        <f t="shared" si="4"/>
        <v>0</v>
      </c>
    </row>
    <row r="25" spans="1:24" x14ac:dyDescent="0.2">
      <c r="A25" s="268"/>
      <c r="B25" s="268"/>
      <c r="C25" s="268"/>
      <c r="D25" s="268"/>
      <c r="E25" s="268"/>
      <c r="F25" s="268"/>
      <c r="G25" s="599" t="s">
        <v>11</v>
      </c>
      <c r="H25" s="268"/>
      <c r="I25" s="261"/>
      <c r="J25" s="261"/>
      <c r="K25" s="261"/>
      <c r="L25" s="261"/>
      <c r="M25" s="261"/>
      <c r="N25" s="261"/>
      <c r="O25" s="261"/>
      <c r="P25" s="261"/>
      <c r="Q25" s="261"/>
      <c r="R25" s="261"/>
      <c r="X25" s="632">
        <f>G24-293085</f>
        <v>4497</v>
      </c>
    </row>
    <row r="26" spans="1:24" x14ac:dyDescent="0.2">
      <c r="A26" s="269" t="s">
        <v>8</v>
      </c>
      <c r="B26" s="270"/>
      <c r="C26" s="270"/>
      <c r="D26" s="268"/>
      <c r="E26" s="268"/>
      <c r="F26" s="268"/>
      <c r="G26" s="268"/>
      <c r="H26" s="268"/>
      <c r="I26" s="261"/>
      <c r="J26" s="261"/>
      <c r="K26" s="261"/>
      <c r="L26" s="261"/>
      <c r="M26" s="261"/>
      <c r="N26" s="261"/>
      <c r="O26" s="261"/>
      <c r="P26" s="261"/>
      <c r="Q26" s="261"/>
      <c r="R26" s="268"/>
      <c r="S26" s="268"/>
      <c r="T26" s="268"/>
    </row>
    <row r="27" spans="1:24" x14ac:dyDescent="0.2">
      <c r="A27" s="271" t="s">
        <v>9</v>
      </c>
      <c r="B27" s="271"/>
      <c r="C27" s="271"/>
      <c r="I27" s="261"/>
      <c r="J27" s="261"/>
      <c r="K27" s="261"/>
      <c r="L27" s="261"/>
      <c r="M27" s="261"/>
      <c r="N27" s="261"/>
      <c r="O27" s="261"/>
      <c r="P27" s="261"/>
      <c r="Q27" s="261"/>
      <c r="R27" s="268"/>
      <c r="S27" s="268"/>
      <c r="T27" s="268"/>
    </row>
    <row r="28" spans="1:24" x14ac:dyDescent="0.2">
      <c r="A28" s="271" t="s">
        <v>10</v>
      </c>
      <c r="B28" s="271"/>
      <c r="C28" s="271"/>
      <c r="I28" s="261"/>
      <c r="J28" s="261"/>
      <c r="K28" s="261"/>
      <c r="L28" s="261"/>
      <c r="M28" s="261"/>
      <c r="N28" s="261"/>
      <c r="O28" s="261"/>
      <c r="P28" s="261"/>
      <c r="Q28" s="261"/>
      <c r="R28" s="268"/>
      <c r="S28" s="268"/>
      <c r="T28" s="268"/>
    </row>
    <row r="29" spans="1:24" x14ac:dyDescent="0.2">
      <c r="A29" s="271"/>
      <c r="B29" s="271"/>
      <c r="C29" s="271"/>
      <c r="I29" s="261"/>
      <c r="J29" s="261"/>
      <c r="K29" s="261"/>
      <c r="L29" s="261"/>
      <c r="M29" s="261"/>
      <c r="N29" s="261"/>
      <c r="O29" s="261"/>
      <c r="P29" s="261"/>
      <c r="Q29" s="261"/>
      <c r="R29" s="268"/>
      <c r="S29" s="268"/>
      <c r="T29" s="268"/>
    </row>
    <row r="30" spans="1:24" x14ac:dyDescent="0.2">
      <c r="A30" s="1032"/>
      <c r="B30" s="1032"/>
      <c r="C30" s="1032"/>
      <c r="D30" s="1032"/>
      <c r="E30" s="1032"/>
      <c r="F30" s="1032"/>
      <c r="G30" s="1032"/>
      <c r="H30" s="1032"/>
      <c r="I30" s="1032"/>
      <c r="J30" s="1032"/>
      <c r="K30" s="1032"/>
      <c r="L30" s="1032"/>
      <c r="M30" s="1032"/>
      <c r="N30" s="1032"/>
      <c r="O30" s="1032"/>
      <c r="P30" s="1032"/>
      <c r="Q30" s="1032"/>
      <c r="R30" s="1032"/>
    </row>
    <row r="31" spans="1:24" ht="15" x14ac:dyDescent="0.25">
      <c r="I31" s="261"/>
      <c r="J31" s="261"/>
      <c r="K31" s="261"/>
      <c r="L31" s="261"/>
      <c r="M31" s="261"/>
      <c r="N31" s="261"/>
      <c r="O31" s="261"/>
      <c r="P31" s="271" t="s">
        <v>828</v>
      </c>
      <c r="Q31" s="271"/>
      <c r="R31" s="456"/>
    </row>
    <row r="32" spans="1:24" x14ac:dyDescent="0.2">
      <c r="I32" s="261"/>
      <c r="J32" s="261"/>
      <c r="K32" s="261"/>
      <c r="L32" s="261"/>
      <c r="M32" s="261"/>
      <c r="N32" s="261"/>
      <c r="O32" s="261"/>
      <c r="P32" s="1027" t="s">
        <v>824</v>
      </c>
      <c r="Q32" s="1027"/>
      <c r="R32" s="1027"/>
    </row>
    <row r="33" spans="1:18" x14ac:dyDescent="0.2">
      <c r="A33" s="271" t="s">
        <v>12</v>
      </c>
      <c r="I33" s="261"/>
      <c r="J33" s="261"/>
      <c r="K33" s="261"/>
      <c r="L33" s="261"/>
      <c r="M33" s="261"/>
      <c r="N33" s="261"/>
      <c r="O33" s="261"/>
      <c r="P33" s="1027" t="s">
        <v>825</v>
      </c>
      <c r="Q33" s="1027"/>
      <c r="R33" s="1027"/>
    </row>
    <row r="34" spans="1:18" x14ac:dyDescent="0.2">
      <c r="I34" s="261"/>
      <c r="J34" s="261"/>
      <c r="K34" s="261"/>
      <c r="L34" s="261"/>
      <c r="M34" s="261"/>
      <c r="N34" s="261"/>
      <c r="O34" s="261"/>
      <c r="P34" s="1027" t="s">
        <v>82</v>
      </c>
      <c r="Q34" s="1027"/>
      <c r="R34" s="1027"/>
    </row>
  </sheetData>
  <mergeCells count="17">
    <mergeCell ref="G2:I2"/>
    <mergeCell ref="A7:R7"/>
    <mergeCell ref="Q2:R2"/>
    <mergeCell ref="A30:R30"/>
    <mergeCell ref="L8:R8"/>
    <mergeCell ref="A9:A10"/>
    <mergeCell ref="B9:B10"/>
    <mergeCell ref="C9:G9"/>
    <mergeCell ref="H9:H10"/>
    <mergeCell ref="I9:L9"/>
    <mergeCell ref="M9:T9"/>
    <mergeCell ref="P32:R32"/>
    <mergeCell ref="P33:R33"/>
    <mergeCell ref="P34:R34"/>
    <mergeCell ref="A5:R6"/>
    <mergeCell ref="A3:R3"/>
    <mergeCell ref="A4:R4"/>
  </mergeCells>
  <phoneticPr fontId="0" type="noConversion"/>
  <printOptions horizontalCentered="1"/>
  <pageMargins left="0.70866141732283472" right="0.70866141732283472" top="0.23622047244094491" bottom="0" header="0.31496062992125984" footer="0.31496062992125984"/>
  <pageSetup paperSize="9" scale="74"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6"/>
  <sheetViews>
    <sheetView view="pageBreakPreview" topLeftCell="B5" zoomScaleNormal="70" zoomScaleSheetLayoutView="100" workbookViewId="0">
      <selection activeCell="G24" sqref="G24"/>
    </sheetView>
  </sheetViews>
  <sheetFormatPr defaultColWidth="9.140625" defaultRowHeight="12.75" x14ac:dyDescent="0.2"/>
  <cols>
    <col min="1" max="1" width="5.5703125" style="261" customWidth="1"/>
    <col min="2" max="2" width="8.85546875" style="261" customWidth="1"/>
    <col min="3" max="3" width="10.28515625" style="261" customWidth="1"/>
    <col min="4" max="4" width="8.42578125" style="261" customWidth="1"/>
    <col min="5" max="6" width="9.85546875" style="261" customWidth="1"/>
    <col min="7" max="7" width="10.85546875" style="261" customWidth="1"/>
    <col min="8" max="8" width="12.85546875" style="261" customWidth="1"/>
    <col min="9" max="9" width="8.7109375" style="249" customWidth="1"/>
    <col min="10" max="11" width="8" style="249" customWidth="1"/>
    <col min="12" max="14" width="8.140625" style="249" customWidth="1"/>
    <col min="15" max="15" width="8.42578125" style="249" customWidth="1"/>
    <col min="16" max="16" width="8.140625" style="249" customWidth="1"/>
    <col min="17" max="17" width="8.85546875" style="249" customWidth="1"/>
    <col min="18" max="18" width="8.140625" style="249" customWidth="1"/>
    <col min="19" max="21" width="9.140625" style="261"/>
    <col min="22" max="16384" width="9.140625" style="249"/>
  </cols>
  <sheetData>
    <row r="1" spans="1:21" ht="30" customHeight="1" x14ac:dyDescent="0.2">
      <c r="I1" s="261"/>
      <c r="J1" s="261"/>
      <c r="K1" s="261"/>
      <c r="L1" s="261"/>
      <c r="M1" s="261"/>
      <c r="N1" s="261"/>
      <c r="O1" s="261"/>
      <c r="P1" s="261"/>
      <c r="Q1" s="261"/>
      <c r="R1" s="261"/>
    </row>
    <row r="2" spans="1:21" ht="12.75" customHeight="1" x14ac:dyDescent="0.2">
      <c r="G2" s="1031"/>
      <c r="H2" s="1031"/>
      <c r="I2" s="1031"/>
      <c r="J2" s="261"/>
      <c r="K2" s="261"/>
      <c r="L2" s="261"/>
      <c r="M2" s="261"/>
      <c r="N2" s="261"/>
      <c r="O2" s="261"/>
      <c r="P2" s="261"/>
      <c r="Q2" s="1033" t="s">
        <v>552</v>
      </c>
      <c r="R2" s="1033"/>
    </row>
    <row r="3" spans="1:21" ht="15.75" x14ac:dyDescent="0.25">
      <c r="A3" s="1029" t="s">
        <v>0</v>
      </c>
      <c r="B3" s="1029"/>
      <c r="C3" s="1029"/>
      <c r="D3" s="1029"/>
      <c r="E3" s="1029"/>
      <c r="F3" s="1029"/>
      <c r="G3" s="1029"/>
      <c r="H3" s="1029"/>
      <c r="I3" s="1029"/>
      <c r="J3" s="1029"/>
      <c r="K3" s="1029"/>
      <c r="L3" s="1029"/>
      <c r="M3" s="1029"/>
      <c r="N3" s="1029"/>
      <c r="O3" s="1029"/>
      <c r="P3" s="1029"/>
      <c r="Q3" s="1029"/>
      <c r="R3" s="1029"/>
    </row>
    <row r="4" spans="1:21" ht="18" x14ac:dyDescent="0.25">
      <c r="A4" s="1030" t="s">
        <v>655</v>
      </c>
      <c r="B4" s="1030"/>
      <c r="C4" s="1030"/>
      <c r="D4" s="1030"/>
      <c r="E4" s="1030"/>
      <c r="F4" s="1030"/>
      <c r="G4" s="1030"/>
      <c r="H4" s="1030"/>
      <c r="I4" s="1030"/>
      <c r="J4" s="1030"/>
      <c r="K4" s="1030"/>
      <c r="L4" s="1030"/>
      <c r="M4" s="1030"/>
      <c r="N4" s="1030"/>
      <c r="O4" s="1030"/>
      <c r="P4" s="1030"/>
      <c r="Q4" s="1030"/>
      <c r="R4" s="1030"/>
    </row>
    <row r="5" spans="1:21" ht="12.75" customHeight="1" x14ac:dyDescent="0.2">
      <c r="A5" s="1028" t="s">
        <v>743</v>
      </c>
      <c r="B5" s="1028"/>
      <c r="C5" s="1028"/>
      <c r="D5" s="1028"/>
      <c r="E5" s="1028"/>
      <c r="F5" s="1028"/>
      <c r="G5" s="1028"/>
      <c r="H5" s="1028"/>
      <c r="I5" s="1028"/>
      <c r="J5" s="1028"/>
      <c r="K5" s="1028"/>
      <c r="L5" s="1028"/>
      <c r="M5" s="1028"/>
      <c r="N5" s="1028"/>
      <c r="O5" s="1028"/>
      <c r="P5" s="1028"/>
      <c r="Q5" s="1028"/>
      <c r="R5" s="1028"/>
    </row>
    <row r="6" spans="1:21" s="250" customFormat="1" ht="7.5" customHeight="1" x14ac:dyDescent="0.2">
      <c r="A6" s="1028"/>
      <c r="B6" s="1028"/>
      <c r="C6" s="1028"/>
      <c r="D6" s="1028"/>
      <c r="E6" s="1028"/>
      <c r="F6" s="1028"/>
      <c r="G6" s="1028"/>
      <c r="H6" s="1028"/>
      <c r="I6" s="1028"/>
      <c r="J6" s="1028"/>
      <c r="K6" s="1028"/>
      <c r="L6" s="1028"/>
      <c r="M6" s="1028"/>
      <c r="N6" s="1028"/>
      <c r="O6" s="1028"/>
      <c r="P6" s="1028"/>
      <c r="Q6" s="1028"/>
      <c r="R6" s="1028"/>
      <c r="S6" s="455"/>
      <c r="T6" s="455"/>
      <c r="U6" s="455"/>
    </row>
    <row r="7" spans="1:21" x14ac:dyDescent="0.2">
      <c r="A7" s="1032"/>
      <c r="B7" s="1032"/>
      <c r="C7" s="1032"/>
      <c r="D7" s="1032"/>
      <c r="E7" s="1032"/>
      <c r="F7" s="1032"/>
      <c r="G7" s="1032"/>
      <c r="H7" s="1032"/>
      <c r="I7" s="1032"/>
      <c r="J7" s="1032"/>
      <c r="K7" s="1032"/>
      <c r="L7" s="1032"/>
      <c r="M7" s="1032"/>
      <c r="N7" s="1032"/>
      <c r="O7" s="1032"/>
      <c r="P7" s="1032"/>
      <c r="Q7" s="1032"/>
      <c r="R7" s="1032"/>
    </row>
    <row r="8" spans="1:21" ht="15.75" x14ac:dyDescent="0.25">
      <c r="A8" s="449" t="s">
        <v>896</v>
      </c>
      <c r="B8" s="449"/>
      <c r="C8" s="104"/>
      <c r="H8" s="293"/>
      <c r="I8" s="261"/>
      <c r="J8" s="261"/>
      <c r="K8" s="261"/>
      <c r="L8" s="1034"/>
      <c r="M8" s="1034"/>
      <c r="N8" s="1034"/>
      <c r="O8" s="1034"/>
      <c r="P8" s="1034"/>
      <c r="Q8" s="1034"/>
      <c r="R8" s="1034"/>
    </row>
    <row r="9" spans="1:21" ht="39" customHeight="1" x14ac:dyDescent="0.2">
      <c r="A9" s="936" t="s">
        <v>2</v>
      </c>
      <c r="B9" s="936" t="s">
        <v>3</v>
      </c>
      <c r="C9" s="1035" t="s">
        <v>503</v>
      </c>
      <c r="D9" s="1036"/>
      <c r="E9" s="1036"/>
      <c r="F9" s="1036"/>
      <c r="G9" s="1037"/>
      <c r="H9" s="1038" t="s">
        <v>83</v>
      </c>
      <c r="I9" s="1035" t="s">
        <v>84</v>
      </c>
      <c r="J9" s="1036"/>
      <c r="K9" s="1036"/>
      <c r="L9" s="1037"/>
      <c r="M9" s="1035" t="s">
        <v>735</v>
      </c>
      <c r="N9" s="1036"/>
      <c r="O9" s="1036"/>
      <c r="P9" s="1036"/>
      <c r="Q9" s="1036"/>
      <c r="R9" s="1036"/>
      <c r="S9" s="1036"/>
      <c r="T9" s="1037"/>
    </row>
    <row r="10" spans="1:21" ht="44.45" customHeight="1" x14ac:dyDescent="0.2">
      <c r="A10" s="936"/>
      <c r="B10" s="936"/>
      <c r="C10" s="294" t="s">
        <v>5</v>
      </c>
      <c r="D10" s="294" t="s">
        <v>6</v>
      </c>
      <c r="E10" s="294" t="s">
        <v>366</v>
      </c>
      <c r="F10" s="295" t="s">
        <v>98</v>
      </c>
      <c r="G10" s="295" t="s">
        <v>230</v>
      </c>
      <c r="H10" s="1039"/>
      <c r="I10" s="294" t="s">
        <v>181</v>
      </c>
      <c r="J10" s="294" t="s">
        <v>115</v>
      </c>
      <c r="K10" s="294" t="s">
        <v>116</v>
      </c>
      <c r="L10" s="294" t="s">
        <v>451</v>
      </c>
      <c r="M10" s="591" t="s">
        <v>17</v>
      </c>
      <c r="N10" s="591" t="s">
        <v>886</v>
      </c>
      <c r="O10" s="591" t="s">
        <v>887</v>
      </c>
      <c r="P10" s="591" t="s">
        <v>888</v>
      </c>
      <c r="Q10" s="591" t="s">
        <v>889</v>
      </c>
      <c r="R10" s="591" t="s">
        <v>890</v>
      </c>
      <c r="S10" s="591" t="s">
        <v>891</v>
      </c>
      <c r="T10" s="591" t="s">
        <v>898</v>
      </c>
    </row>
    <row r="11" spans="1:21" s="251" customFormat="1" x14ac:dyDescent="0.2">
      <c r="A11" s="294">
        <v>1</v>
      </c>
      <c r="B11" s="294">
        <v>2</v>
      </c>
      <c r="C11" s="294">
        <v>3</v>
      </c>
      <c r="D11" s="294">
        <v>4</v>
      </c>
      <c r="E11" s="294">
        <v>5</v>
      </c>
      <c r="F11" s="294">
        <v>6</v>
      </c>
      <c r="G11" s="294">
        <v>7</v>
      </c>
      <c r="H11" s="294">
        <v>8</v>
      </c>
      <c r="I11" s="294">
        <v>9</v>
      </c>
      <c r="J11" s="294">
        <v>10</v>
      </c>
      <c r="K11" s="294">
        <v>11</v>
      </c>
      <c r="L11" s="294">
        <v>12</v>
      </c>
      <c r="M11" s="294">
        <v>13</v>
      </c>
      <c r="N11" s="401">
        <v>14</v>
      </c>
      <c r="O11" s="401">
        <v>15</v>
      </c>
      <c r="P11" s="401">
        <v>16</v>
      </c>
      <c r="Q11" s="401">
        <v>17</v>
      </c>
      <c r="R11" s="401">
        <v>18</v>
      </c>
      <c r="S11" s="324"/>
      <c r="T11" s="324"/>
      <c r="U11" s="271"/>
    </row>
    <row r="12" spans="1:21" ht="14.25" x14ac:dyDescent="0.2">
      <c r="A12" s="8">
        <v>1</v>
      </c>
      <c r="B12" s="19" t="s">
        <v>830</v>
      </c>
      <c r="C12" s="601">
        <v>11326.69</v>
      </c>
      <c r="D12" s="370">
        <f>'enrolment vs availed_UPY'!I12</f>
        <v>0</v>
      </c>
      <c r="E12" s="370">
        <f>'enrolment vs availed_UPY'!J12</f>
        <v>0</v>
      </c>
      <c r="F12" s="370">
        <f>'enrolment vs availed_UPY'!K12</f>
        <v>0</v>
      </c>
      <c r="G12" s="370">
        <f>C12+D12+E12+F12</f>
        <v>11326.69</v>
      </c>
      <c r="H12" s="377">
        <v>237</v>
      </c>
      <c r="I12" s="376">
        <f>L12+K12+J12</f>
        <v>402.66382950000002</v>
      </c>
      <c r="J12" s="376">
        <f>G12*H12*0.00015</f>
        <v>402.66382950000002</v>
      </c>
      <c r="K12" s="376">
        <v>0</v>
      </c>
      <c r="L12" s="376">
        <v>0</v>
      </c>
      <c r="M12" s="376">
        <f>N12+O12+P12+Q12+R12+S12+T12</f>
        <v>0</v>
      </c>
      <c r="N12" s="376">
        <v>0</v>
      </c>
      <c r="O12" s="376">
        <v>0</v>
      </c>
      <c r="P12" s="376">
        <v>0</v>
      </c>
      <c r="Q12" s="376">
        <v>0</v>
      </c>
      <c r="R12" s="376">
        <v>0</v>
      </c>
      <c r="S12" s="376">
        <v>0</v>
      </c>
      <c r="T12" s="376">
        <v>0</v>
      </c>
    </row>
    <row r="13" spans="1:21" ht="14.25" x14ac:dyDescent="0.2">
      <c r="A13" s="8">
        <v>2</v>
      </c>
      <c r="B13" s="19" t="s">
        <v>831</v>
      </c>
      <c r="C13" s="601">
        <v>25333</v>
      </c>
      <c r="D13" s="370">
        <f>'enrolment vs availed_UPY'!I13</f>
        <v>0</v>
      </c>
      <c r="E13" s="370">
        <v>38</v>
      </c>
      <c r="F13" s="370">
        <f>'enrolment vs availed_UPY'!K13</f>
        <v>0</v>
      </c>
      <c r="G13" s="370">
        <f t="shared" ref="G13:G23" si="0">C13+D13+E13+F13</f>
        <v>25371</v>
      </c>
      <c r="H13" s="377">
        <v>237</v>
      </c>
      <c r="I13" s="376">
        <f t="shared" ref="I13:I23" si="1">L13+K13+J13</f>
        <v>901.93904999999995</v>
      </c>
      <c r="J13" s="376">
        <f t="shared" ref="J13:J23" si="2">G13*H13*0.00015</f>
        <v>901.93904999999995</v>
      </c>
      <c r="K13" s="376">
        <v>0</v>
      </c>
      <c r="L13" s="376">
        <v>0</v>
      </c>
      <c r="M13" s="376">
        <f t="shared" ref="M13:M23" si="3">N13+O13+P13+Q13+R13+S13+T13</f>
        <v>0</v>
      </c>
      <c r="N13" s="376">
        <v>0</v>
      </c>
      <c r="O13" s="376">
        <v>0</v>
      </c>
      <c r="P13" s="376">
        <v>0</v>
      </c>
      <c r="Q13" s="376">
        <v>0</v>
      </c>
      <c r="R13" s="376">
        <v>0</v>
      </c>
      <c r="S13" s="376">
        <v>0</v>
      </c>
      <c r="T13" s="376">
        <v>0</v>
      </c>
    </row>
    <row r="14" spans="1:21" ht="14.25" x14ac:dyDescent="0.2">
      <c r="A14" s="8">
        <v>3</v>
      </c>
      <c r="B14" s="19" t="s">
        <v>832</v>
      </c>
      <c r="C14" s="601">
        <v>10173.120000000001</v>
      </c>
      <c r="D14" s="370">
        <f>'enrolment vs availed_UPY'!I14</f>
        <v>0</v>
      </c>
      <c r="E14" s="370">
        <f>'enrolment vs availed_UPY'!J14</f>
        <v>0</v>
      </c>
      <c r="F14" s="370">
        <f>'enrolment vs availed_UPY'!K14</f>
        <v>0</v>
      </c>
      <c r="G14" s="370">
        <f t="shared" si="0"/>
        <v>10173.120000000001</v>
      </c>
      <c r="H14" s="377">
        <v>237</v>
      </c>
      <c r="I14" s="376">
        <f t="shared" si="1"/>
        <v>361.65441600000003</v>
      </c>
      <c r="J14" s="376">
        <f t="shared" si="2"/>
        <v>361.65441600000003</v>
      </c>
      <c r="K14" s="376">
        <v>0</v>
      </c>
      <c r="L14" s="376">
        <v>0</v>
      </c>
      <c r="M14" s="376">
        <f t="shared" si="3"/>
        <v>0</v>
      </c>
      <c r="N14" s="376">
        <v>0</v>
      </c>
      <c r="O14" s="376">
        <v>0</v>
      </c>
      <c r="P14" s="376">
        <v>0</v>
      </c>
      <c r="Q14" s="376">
        <v>0</v>
      </c>
      <c r="R14" s="376">
        <v>0</v>
      </c>
      <c r="S14" s="376">
        <v>0</v>
      </c>
      <c r="T14" s="376">
        <v>0</v>
      </c>
    </row>
    <row r="15" spans="1:21" ht="14.25" x14ac:dyDescent="0.2">
      <c r="A15" s="8">
        <v>4</v>
      </c>
      <c r="B15" s="19" t="s">
        <v>833</v>
      </c>
      <c r="C15" s="601">
        <v>31391.14</v>
      </c>
      <c r="D15" s="370">
        <f>'enrolment vs availed_UPY'!I15</f>
        <v>0</v>
      </c>
      <c r="E15" s="370">
        <f>'enrolment vs availed_UPY'!J15</f>
        <v>0</v>
      </c>
      <c r="F15" s="370">
        <f>'enrolment vs availed_UPY'!K15</f>
        <v>0</v>
      </c>
      <c r="G15" s="370">
        <f t="shared" si="0"/>
        <v>31391.14</v>
      </c>
      <c r="H15" s="377">
        <v>237</v>
      </c>
      <c r="I15" s="376">
        <f t="shared" si="1"/>
        <v>1115.9550269999997</v>
      </c>
      <c r="J15" s="376">
        <f t="shared" si="2"/>
        <v>1115.9550269999997</v>
      </c>
      <c r="K15" s="376">
        <v>0</v>
      </c>
      <c r="L15" s="376">
        <v>0</v>
      </c>
      <c r="M15" s="376">
        <f t="shared" si="3"/>
        <v>0</v>
      </c>
      <c r="N15" s="376">
        <v>0</v>
      </c>
      <c r="O15" s="376">
        <v>0</v>
      </c>
      <c r="P15" s="376">
        <v>0</v>
      </c>
      <c r="Q15" s="376">
        <v>0</v>
      </c>
      <c r="R15" s="376">
        <v>0</v>
      </c>
      <c r="S15" s="376">
        <v>0</v>
      </c>
      <c r="T15" s="376">
        <v>0</v>
      </c>
    </row>
    <row r="16" spans="1:21" ht="14.25" x14ac:dyDescent="0.2">
      <c r="A16" s="8">
        <v>5</v>
      </c>
      <c r="B16" s="19" t="s">
        <v>834</v>
      </c>
      <c r="C16" s="601">
        <v>2125.5300000000002</v>
      </c>
      <c r="D16" s="370">
        <f>'enrolment vs availed_UPY'!I16</f>
        <v>0</v>
      </c>
      <c r="E16" s="370">
        <f>'enrolment vs availed_UPY'!J16</f>
        <v>0</v>
      </c>
      <c r="F16" s="370">
        <f>'enrolment vs availed_UPY'!K16</f>
        <v>0</v>
      </c>
      <c r="G16" s="370">
        <f t="shared" si="0"/>
        <v>2125.5300000000002</v>
      </c>
      <c r="H16" s="377">
        <v>237</v>
      </c>
      <c r="I16" s="376">
        <f t="shared" si="1"/>
        <v>75.562591499999996</v>
      </c>
      <c r="J16" s="376">
        <f t="shared" si="2"/>
        <v>75.562591499999996</v>
      </c>
      <c r="K16" s="376">
        <v>0</v>
      </c>
      <c r="L16" s="376">
        <v>0</v>
      </c>
      <c r="M16" s="376">
        <f t="shared" si="3"/>
        <v>0</v>
      </c>
      <c r="N16" s="376">
        <v>0</v>
      </c>
      <c r="O16" s="376">
        <v>0</v>
      </c>
      <c r="P16" s="376">
        <v>0</v>
      </c>
      <c r="Q16" s="376">
        <v>0</v>
      </c>
      <c r="R16" s="376">
        <v>0</v>
      </c>
      <c r="S16" s="376">
        <v>0</v>
      </c>
      <c r="T16" s="376">
        <v>0</v>
      </c>
    </row>
    <row r="17" spans="1:20" ht="14.25" x14ac:dyDescent="0.2">
      <c r="A17" s="8">
        <v>6</v>
      </c>
      <c r="B17" s="19" t="s">
        <v>835</v>
      </c>
      <c r="C17" s="601">
        <v>16437.54</v>
      </c>
      <c r="D17" s="370">
        <f>'enrolment vs availed_UPY'!I17</f>
        <v>0</v>
      </c>
      <c r="E17" s="370">
        <f>'enrolment vs availed_UPY'!J17</f>
        <v>0</v>
      </c>
      <c r="F17" s="370">
        <f>'enrolment vs availed_UPY'!K17</f>
        <v>0</v>
      </c>
      <c r="G17" s="370">
        <f t="shared" si="0"/>
        <v>16437.54</v>
      </c>
      <c r="H17" s="377">
        <v>237</v>
      </c>
      <c r="I17" s="376">
        <f t="shared" si="1"/>
        <v>584.35454699999991</v>
      </c>
      <c r="J17" s="376">
        <f t="shared" si="2"/>
        <v>584.35454699999991</v>
      </c>
      <c r="K17" s="376">
        <v>0</v>
      </c>
      <c r="L17" s="376">
        <v>0</v>
      </c>
      <c r="M17" s="376">
        <f t="shared" si="3"/>
        <v>0</v>
      </c>
      <c r="N17" s="376">
        <v>0</v>
      </c>
      <c r="O17" s="376">
        <v>0</v>
      </c>
      <c r="P17" s="376">
        <v>0</v>
      </c>
      <c r="Q17" s="376">
        <v>0</v>
      </c>
      <c r="R17" s="376">
        <v>0</v>
      </c>
      <c r="S17" s="376">
        <v>0</v>
      </c>
      <c r="T17" s="376">
        <v>0</v>
      </c>
    </row>
    <row r="18" spans="1:20" ht="14.25" x14ac:dyDescent="0.2">
      <c r="A18" s="8">
        <v>7</v>
      </c>
      <c r="B18" s="19" t="s">
        <v>836</v>
      </c>
      <c r="C18" s="601">
        <v>720</v>
      </c>
      <c r="D18" s="370">
        <f>'enrolment vs availed_UPY'!I18</f>
        <v>0</v>
      </c>
      <c r="E18" s="370">
        <f>'enrolment vs availed_UPY'!J18</f>
        <v>0</v>
      </c>
      <c r="F18" s="370">
        <f>'enrolment vs availed_UPY'!K18</f>
        <v>0</v>
      </c>
      <c r="G18" s="370">
        <f t="shared" si="0"/>
        <v>720</v>
      </c>
      <c r="H18" s="377">
        <v>237</v>
      </c>
      <c r="I18" s="376">
        <f t="shared" si="1"/>
        <v>25.595999999999997</v>
      </c>
      <c r="J18" s="376">
        <f t="shared" si="2"/>
        <v>25.595999999999997</v>
      </c>
      <c r="K18" s="376">
        <v>0</v>
      </c>
      <c r="L18" s="376">
        <v>0</v>
      </c>
      <c r="M18" s="376">
        <f t="shared" si="3"/>
        <v>0</v>
      </c>
      <c r="N18" s="376">
        <v>0</v>
      </c>
      <c r="O18" s="376">
        <v>0</v>
      </c>
      <c r="P18" s="376">
        <v>0</v>
      </c>
      <c r="Q18" s="376">
        <v>0</v>
      </c>
      <c r="R18" s="376">
        <v>0</v>
      </c>
      <c r="S18" s="376">
        <v>0</v>
      </c>
      <c r="T18" s="376">
        <v>0</v>
      </c>
    </row>
    <row r="19" spans="1:20" ht="14.25" x14ac:dyDescent="0.2">
      <c r="A19" s="8">
        <v>8</v>
      </c>
      <c r="B19" s="19" t="s">
        <v>837</v>
      </c>
      <c r="C19" s="601">
        <v>31566.720000000001</v>
      </c>
      <c r="D19" s="370">
        <f>'enrolment vs availed_UPY'!I19</f>
        <v>0</v>
      </c>
      <c r="E19" s="370">
        <f>'enrolment vs availed_UPY'!J19</f>
        <v>0</v>
      </c>
      <c r="F19" s="370">
        <f>'enrolment vs availed_UPY'!K19</f>
        <v>0</v>
      </c>
      <c r="G19" s="370">
        <f t="shared" si="0"/>
        <v>31566.720000000001</v>
      </c>
      <c r="H19" s="377">
        <v>237</v>
      </c>
      <c r="I19" s="376">
        <f t="shared" si="1"/>
        <v>1122.1968959999999</v>
      </c>
      <c r="J19" s="376">
        <f t="shared" si="2"/>
        <v>1122.1968959999999</v>
      </c>
      <c r="K19" s="376">
        <v>0</v>
      </c>
      <c r="L19" s="376">
        <v>0</v>
      </c>
      <c r="M19" s="376">
        <f t="shared" si="3"/>
        <v>0</v>
      </c>
      <c r="N19" s="376">
        <v>0</v>
      </c>
      <c r="O19" s="376">
        <v>0</v>
      </c>
      <c r="P19" s="376">
        <v>0</v>
      </c>
      <c r="Q19" s="376">
        <v>0</v>
      </c>
      <c r="R19" s="376">
        <v>0</v>
      </c>
      <c r="S19" s="376">
        <v>0</v>
      </c>
      <c r="T19" s="376">
        <v>0</v>
      </c>
    </row>
    <row r="20" spans="1:20" ht="14.25" x14ac:dyDescent="0.2">
      <c r="A20" s="8">
        <v>9</v>
      </c>
      <c r="B20" s="19" t="s">
        <v>838</v>
      </c>
      <c r="C20" s="601">
        <v>23105.279999999999</v>
      </c>
      <c r="D20" s="370">
        <f>'enrolment vs availed_UPY'!I20</f>
        <v>0</v>
      </c>
      <c r="E20" s="370">
        <f>'enrolment vs availed_UPY'!J20</f>
        <v>0</v>
      </c>
      <c r="F20" s="370">
        <f>'enrolment vs availed_UPY'!K20</f>
        <v>0</v>
      </c>
      <c r="G20" s="370">
        <f t="shared" si="0"/>
        <v>23105.279999999999</v>
      </c>
      <c r="H20" s="377">
        <v>237</v>
      </c>
      <c r="I20" s="376">
        <f t="shared" si="1"/>
        <v>821.39270399999987</v>
      </c>
      <c r="J20" s="376">
        <f t="shared" si="2"/>
        <v>821.39270399999987</v>
      </c>
      <c r="K20" s="376">
        <v>0</v>
      </c>
      <c r="L20" s="376">
        <v>0</v>
      </c>
      <c r="M20" s="376">
        <f t="shared" si="3"/>
        <v>0</v>
      </c>
      <c r="N20" s="376">
        <v>0</v>
      </c>
      <c r="O20" s="376">
        <v>0</v>
      </c>
      <c r="P20" s="376">
        <v>0</v>
      </c>
      <c r="Q20" s="376">
        <v>0</v>
      </c>
      <c r="R20" s="376">
        <v>0</v>
      </c>
      <c r="S20" s="376">
        <v>0</v>
      </c>
      <c r="T20" s="376">
        <v>0</v>
      </c>
    </row>
    <row r="21" spans="1:20" ht="14.25" x14ac:dyDescent="0.2">
      <c r="A21" s="8">
        <v>10</v>
      </c>
      <c r="B21" s="19" t="s">
        <v>839</v>
      </c>
      <c r="C21" s="601">
        <v>22928</v>
      </c>
      <c r="D21" s="370">
        <f>'enrolment vs availed_UPY'!I21</f>
        <v>0</v>
      </c>
      <c r="E21" s="370">
        <v>85</v>
      </c>
      <c r="F21" s="370">
        <f>'enrolment vs availed_UPY'!K21</f>
        <v>0</v>
      </c>
      <c r="G21" s="370">
        <f t="shared" si="0"/>
        <v>23013</v>
      </c>
      <c r="H21" s="377">
        <v>237</v>
      </c>
      <c r="I21" s="376">
        <f t="shared" si="1"/>
        <v>818.11214999999993</v>
      </c>
      <c r="J21" s="376">
        <f t="shared" si="2"/>
        <v>818.11214999999993</v>
      </c>
      <c r="K21" s="376">
        <v>0</v>
      </c>
      <c r="L21" s="376">
        <v>0</v>
      </c>
      <c r="M21" s="376">
        <f t="shared" si="3"/>
        <v>0</v>
      </c>
      <c r="N21" s="376">
        <v>0</v>
      </c>
      <c r="O21" s="376">
        <v>0</v>
      </c>
      <c r="P21" s="376">
        <v>0</v>
      </c>
      <c r="Q21" s="376">
        <v>0</v>
      </c>
      <c r="R21" s="376">
        <v>0</v>
      </c>
      <c r="S21" s="376">
        <v>0</v>
      </c>
      <c r="T21" s="376">
        <v>0</v>
      </c>
    </row>
    <row r="22" spans="1:20" ht="14.25" x14ac:dyDescent="0.2">
      <c r="A22" s="8">
        <v>11</v>
      </c>
      <c r="B22" s="19" t="s">
        <v>840</v>
      </c>
      <c r="C22" s="601">
        <v>18661.38</v>
      </c>
      <c r="D22" s="370">
        <f>'enrolment vs availed_UPY'!I22</f>
        <v>0</v>
      </c>
      <c r="E22" s="370">
        <f>'enrolment vs availed_UPY'!J22</f>
        <v>0</v>
      </c>
      <c r="F22" s="370">
        <f>'enrolment vs availed_UPY'!K22</f>
        <v>0</v>
      </c>
      <c r="G22" s="370">
        <f t="shared" si="0"/>
        <v>18661.38</v>
      </c>
      <c r="H22" s="377">
        <v>237</v>
      </c>
      <c r="I22" s="376">
        <f t="shared" si="1"/>
        <v>663.412059</v>
      </c>
      <c r="J22" s="376">
        <f t="shared" si="2"/>
        <v>663.412059</v>
      </c>
      <c r="K22" s="376">
        <v>0</v>
      </c>
      <c r="L22" s="376">
        <v>0</v>
      </c>
      <c r="M22" s="376">
        <f t="shared" si="3"/>
        <v>0</v>
      </c>
      <c r="N22" s="376">
        <v>0</v>
      </c>
      <c r="O22" s="376">
        <v>0</v>
      </c>
      <c r="P22" s="376">
        <v>0</v>
      </c>
      <c r="Q22" s="376">
        <v>0</v>
      </c>
      <c r="R22" s="376">
        <v>0</v>
      </c>
      <c r="S22" s="376">
        <v>0</v>
      </c>
      <c r="T22" s="376">
        <v>0</v>
      </c>
    </row>
    <row r="23" spans="1:20" ht="14.25" x14ac:dyDescent="0.2">
      <c r="A23" s="8">
        <v>12</v>
      </c>
      <c r="B23" s="19" t="s">
        <v>841</v>
      </c>
      <c r="C23" s="601">
        <f>14570.24-0.12</f>
        <v>14570.119999999999</v>
      </c>
      <c r="D23" s="370">
        <f>'enrolment vs availed_UPY'!I23</f>
        <v>0</v>
      </c>
      <c r="E23" s="370">
        <f>'enrolment vs availed_UPY'!J23</f>
        <v>0</v>
      </c>
      <c r="F23" s="370">
        <f>'enrolment vs availed_UPY'!K23</f>
        <v>0</v>
      </c>
      <c r="G23" s="370">
        <f t="shared" si="0"/>
        <v>14570.119999999999</v>
      </c>
      <c r="H23" s="377">
        <v>237</v>
      </c>
      <c r="I23" s="376">
        <f t="shared" si="1"/>
        <v>517.96776599999998</v>
      </c>
      <c r="J23" s="376">
        <f t="shared" si="2"/>
        <v>517.96776599999998</v>
      </c>
      <c r="K23" s="376">
        <v>0</v>
      </c>
      <c r="L23" s="376">
        <v>0</v>
      </c>
      <c r="M23" s="376">
        <f t="shared" si="3"/>
        <v>0</v>
      </c>
      <c r="N23" s="376">
        <v>0</v>
      </c>
      <c r="O23" s="376">
        <v>0</v>
      </c>
      <c r="P23" s="376">
        <v>0</v>
      </c>
      <c r="Q23" s="376">
        <v>0</v>
      </c>
      <c r="R23" s="376">
        <v>0</v>
      </c>
      <c r="S23" s="376">
        <v>0</v>
      </c>
      <c r="T23" s="376">
        <v>0</v>
      </c>
    </row>
    <row r="24" spans="1:20" x14ac:dyDescent="0.2">
      <c r="A24" s="19"/>
      <c r="B24" s="19" t="s">
        <v>17</v>
      </c>
      <c r="C24" s="370">
        <f>SUM(C12:C23)</f>
        <v>208338.52000000002</v>
      </c>
      <c r="D24" s="370">
        <f t="shared" ref="D24:M24" si="4">SUM(D12:D23)</f>
        <v>0</v>
      </c>
      <c r="E24" s="370">
        <f t="shared" si="4"/>
        <v>123</v>
      </c>
      <c r="F24" s="370">
        <f t="shared" si="4"/>
        <v>0</v>
      </c>
      <c r="G24" s="633">
        <f t="shared" si="4"/>
        <v>208461.52000000002</v>
      </c>
      <c r="H24" s="370">
        <v>237</v>
      </c>
      <c r="I24" s="376">
        <f t="shared" si="4"/>
        <v>7410.8070359999992</v>
      </c>
      <c r="J24" s="376">
        <f t="shared" si="4"/>
        <v>7410.8070359999992</v>
      </c>
      <c r="K24" s="376">
        <f t="shared" si="4"/>
        <v>0</v>
      </c>
      <c r="L24" s="376">
        <f t="shared" si="4"/>
        <v>0</v>
      </c>
      <c r="M24" s="376">
        <f t="shared" si="4"/>
        <v>0</v>
      </c>
      <c r="N24" s="465">
        <f t="shared" ref="N24:T24" si="5">SUM(N12:N23)</f>
        <v>0</v>
      </c>
      <c r="O24" s="465">
        <f t="shared" si="5"/>
        <v>0</v>
      </c>
      <c r="P24" s="465">
        <f t="shared" si="5"/>
        <v>0</v>
      </c>
      <c r="Q24" s="465">
        <f t="shared" si="5"/>
        <v>0</v>
      </c>
      <c r="R24" s="465">
        <f t="shared" si="5"/>
        <v>0</v>
      </c>
      <c r="S24" s="465">
        <f t="shared" si="5"/>
        <v>0</v>
      </c>
      <c r="T24" s="378">
        <f t="shared" si="5"/>
        <v>0</v>
      </c>
    </row>
    <row r="25" spans="1:20" x14ac:dyDescent="0.2">
      <c r="A25" s="268"/>
      <c r="B25" s="268"/>
      <c r="C25" s="268"/>
      <c r="D25" s="268"/>
      <c r="E25" s="268"/>
      <c r="F25" s="268"/>
      <c r="G25" s="268"/>
      <c r="H25" s="268"/>
      <c r="I25" s="261"/>
      <c r="J25" s="261"/>
      <c r="K25" s="261"/>
      <c r="L25" s="261"/>
      <c r="M25" s="261"/>
      <c r="N25" s="466"/>
      <c r="O25" s="466"/>
      <c r="P25" s="466"/>
      <c r="Q25" s="466"/>
      <c r="R25" s="466"/>
      <c r="S25" s="466"/>
      <c r="T25" s="466"/>
    </row>
    <row r="26" spans="1:20" x14ac:dyDescent="0.2">
      <c r="A26" s="269" t="s">
        <v>8</v>
      </c>
      <c r="B26" s="270"/>
      <c r="C26" s="270"/>
      <c r="D26" s="268"/>
      <c r="E26" s="268"/>
      <c r="F26" s="268"/>
      <c r="G26" s="268"/>
      <c r="H26" s="268"/>
      <c r="I26" s="261"/>
      <c r="J26" s="261"/>
      <c r="K26" s="261"/>
      <c r="L26" s="261"/>
      <c r="M26" s="261"/>
      <c r="N26" s="261"/>
      <c r="O26" s="261"/>
      <c r="P26" s="261"/>
      <c r="Q26" s="261"/>
      <c r="R26" s="261"/>
    </row>
    <row r="27" spans="1:20" x14ac:dyDescent="0.2">
      <c r="A27" s="271" t="s">
        <v>9</v>
      </c>
      <c r="B27" s="271"/>
      <c r="C27" s="271"/>
      <c r="I27" s="261"/>
      <c r="J27" s="261"/>
      <c r="K27" s="261"/>
      <c r="L27" s="261"/>
      <c r="M27" s="261"/>
      <c r="N27" s="261"/>
      <c r="O27" s="261"/>
      <c r="P27" s="261"/>
      <c r="Q27" s="261"/>
      <c r="R27" s="261"/>
    </row>
    <row r="28" spans="1:20" x14ac:dyDescent="0.2">
      <c r="A28" s="271" t="s">
        <v>10</v>
      </c>
      <c r="B28" s="271"/>
      <c r="C28" s="271"/>
      <c r="I28" s="261"/>
      <c r="J28" s="261"/>
      <c r="K28" s="261"/>
      <c r="L28" s="261"/>
      <c r="M28" s="261"/>
      <c r="N28" s="261"/>
      <c r="O28" s="261"/>
      <c r="P28" s="261"/>
      <c r="Q28" s="261"/>
      <c r="R28" s="261"/>
    </row>
    <row r="29" spans="1:20" x14ac:dyDescent="0.2">
      <c r="A29" s="271"/>
      <c r="B29" s="271"/>
      <c r="C29" s="271"/>
      <c r="I29" s="261"/>
      <c r="J29" s="261"/>
      <c r="K29" s="261"/>
      <c r="L29" s="261"/>
      <c r="M29" s="261"/>
      <c r="N29" s="261"/>
      <c r="O29" s="261"/>
      <c r="P29" s="261"/>
      <c r="Q29" s="261"/>
      <c r="R29" s="261"/>
    </row>
    <row r="30" spans="1:20" x14ac:dyDescent="0.2">
      <c r="A30" s="271"/>
      <c r="B30" s="271"/>
      <c r="I30" s="261"/>
      <c r="J30" s="271"/>
      <c r="K30" s="271"/>
      <c r="L30" s="271"/>
      <c r="M30" s="271"/>
      <c r="N30" s="271"/>
      <c r="O30" s="271"/>
      <c r="P30" s="271"/>
      <c r="Q30" s="271"/>
      <c r="R30" s="271"/>
    </row>
    <row r="31" spans="1:20" x14ac:dyDescent="0.2">
      <c r="I31" s="261"/>
      <c r="J31" s="261"/>
      <c r="K31" s="261"/>
      <c r="L31" s="261"/>
      <c r="M31" s="261"/>
      <c r="N31" s="261"/>
      <c r="O31" s="261"/>
      <c r="P31" s="261"/>
      <c r="Q31" s="261"/>
      <c r="R31" s="261"/>
    </row>
    <row r="32" spans="1:20" x14ac:dyDescent="0.2">
      <c r="A32" s="1032"/>
      <c r="B32" s="1032"/>
      <c r="C32" s="1032"/>
      <c r="D32" s="1032"/>
      <c r="E32" s="1032"/>
      <c r="F32" s="1032"/>
      <c r="G32" s="1032"/>
      <c r="H32" s="1032"/>
      <c r="I32" s="1032"/>
      <c r="J32" s="1032"/>
      <c r="K32" s="1032"/>
      <c r="L32" s="1032"/>
      <c r="M32" s="1032"/>
      <c r="N32" s="1032"/>
      <c r="O32" s="1032"/>
      <c r="P32" s="1032"/>
      <c r="Q32" s="1032"/>
      <c r="R32" s="1032"/>
    </row>
    <row r="33" spans="1:18" ht="14.25" x14ac:dyDescent="0.2">
      <c r="I33" s="261"/>
      <c r="J33" s="261"/>
      <c r="K33" s="261"/>
      <c r="L33" s="261"/>
      <c r="M33" s="261"/>
      <c r="N33" s="261"/>
      <c r="O33" s="279" t="s">
        <v>828</v>
      </c>
      <c r="P33" s="279"/>
      <c r="Q33" s="457"/>
      <c r="R33" s="261"/>
    </row>
    <row r="34" spans="1:18" x14ac:dyDescent="0.2">
      <c r="A34" s="271" t="s">
        <v>12</v>
      </c>
      <c r="I34" s="261"/>
      <c r="J34" s="261"/>
      <c r="K34" s="261"/>
      <c r="L34" s="261"/>
      <c r="M34" s="261"/>
      <c r="N34" s="261"/>
      <c r="O34" s="1041" t="s">
        <v>824</v>
      </c>
      <c r="P34" s="1041"/>
      <c r="Q34" s="1041"/>
      <c r="R34" s="261"/>
    </row>
    <row r="35" spans="1:18" x14ac:dyDescent="0.2">
      <c r="I35" s="261"/>
      <c r="J35" s="261"/>
      <c r="K35" s="261"/>
      <c r="L35" s="261"/>
      <c r="M35" s="261"/>
      <c r="N35" s="261"/>
      <c r="O35" s="1041" t="s">
        <v>825</v>
      </c>
      <c r="P35" s="1041"/>
      <c r="Q35" s="1041"/>
      <c r="R35" s="261"/>
    </row>
    <row r="36" spans="1:18" x14ac:dyDescent="0.2">
      <c r="I36" s="261"/>
      <c r="J36" s="261"/>
      <c r="K36" s="261"/>
      <c r="L36" s="261"/>
      <c r="M36" s="261"/>
      <c r="N36" s="261"/>
      <c r="O36" s="1041" t="s">
        <v>82</v>
      </c>
      <c r="P36" s="1041"/>
      <c r="Q36" s="1041"/>
      <c r="R36" s="261"/>
    </row>
  </sheetData>
  <mergeCells count="17">
    <mergeCell ref="A32:R32"/>
    <mergeCell ref="O34:Q34"/>
    <mergeCell ref="O35:Q35"/>
    <mergeCell ref="O36:Q36"/>
    <mergeCell ref="Q2:R2"/>
    <mergeCell ref="A9:A10"/>
    <mergeCell ref="B9:B10"/>
    <mergeCell ref="C9:G9"/>
    <mergeCell ref="H9:H10"/>
    <mergeCell ref="I9:L9"/>
    <mergeCell ref="G2:I2"/>
    <mergeCell ref="A3:R3"/>
    <mergeCell ref="A4:R4"/>
    <mergeCell ref="A5:R6"/>
    <mergeCell ref="A7:R7"/>
    <mergeCell ref="L8:R8"/>
    <mergeCell ref="M9:T9"/>
  </mergeCells>
  <printOptions horizontalCentered="1"/>
  <pageMargins left="0.70866141732283472" right="0.70866141732283472" top="0.23622047244094491" bottom="0" header="0.31496062992125984" footer="0.31496062992125984"/>
  <pageSetup paperSize="9" scale="75"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view="pageBreakPreview" zoomScaleNormal="70" zoomScaleSheetLayoutView="100" workbookViewId="0">
      <selection activeCell="C21" sqref="C21"/>
    </sheetView>
  </sheetViews>
  <sheetFormatPr defaultColWidth="9.140625" defaultRowHeight="12.75" x14ac:dyDescent="0.2"/>
  <cols>
    <col min="1" max="1" width="5.5703125" style="261" customWidth="1"/>
    <col min="2" max="2" width="12.42578125" style="261" customWidth="1"/>
    <col min="3" max="3" width="10.28515625" style="261" customWidth="1"/>
    <col min="4" max="4" width="12.85546875" style="261" customWidth="1"/>
    <col min="5" max="5" width="8.7109375" style="249" customWidth="1"/>
    <col min="6" max="7" width="8" style="249" customWidth="1"/>
    <col min="8" max="10" width="8.140625" style="249" customWidth="1"/>
    <col min="11" max="11" width="8.42578125" style="249" customWidth="1"/>
    <col min="12" max="12" width="8.140625" style="249" customWidth="1"/>
    <col min="13" max="13" width="8.85546875" style="249" customWidth="1"/>
    <col min="14" max="14" width="8.140625" style="249" customWidth="1"/>
    <col min="15" max="15" width="9.140625" style="261"/>
    <col min="16" max="16384" width="9.140625" style="249"/>
  </cols>
  <sheetData>
    <row r="1" spans="1:15" ht="30" customHeight="1" x14ac:dyDescent="0.2">
      <c r="E1" s="261"/>
      <c r="F1" s="261"/>
      <c r="G1" s="261"/>
      <c r="H1" s="261"/>
      <c r="I1" s="261"/>
      <c r="J1" s="261"/>
      <c r="K1" s="261"/>
      <c r="L1" s="261"/>
      <c r="M1" s="261"/>
      <c r="N1" s="261"/>
    </row>
    <row r="2" spans="1:15" ht="12.75" customHeight="1" x14ac:dyDescent="0.2">
      <c r="D2" s="1031"/>
      <c r="E2" s="1031"/>
      <c r="F2" s="261"/>
      <c r="G2" s="261"/>
      <c r="H2" s="261"/>
      <c r="I2" s="261"/>
      <c r="J2" s="261"/>
      <c r="K2" s="261"/>
      <c r="L2" s="261"/>
      <c r="M2" s="1033" t="s">
        <v>553</v>
      </c>
      <c r="N2" s="1033"/>
    </row>
    <row r="3" spans="1:15" ht="15.75" x14ac:dyDescent="0.25">
      <c r="A3" s="1029" t="s">
        <v>0</v>
      </c>
      <c r="B3" s="1029"/>
      <c r="C3" s="1029"/>
      <c r="D3" s="1029"/>
      <c r="E3" s="1029"/>
      <c r="F3" s="1029"/>
      <c r="G3" s="1029"/>
      <c r="H3" s="1029"/>
      <c r="I3" s="1029"/>
      <c r="J3" s="1029"/>
      <c r="K3" s="1029"/>
      <c r="L3" s="1029"/>
      <c r="M3" s="1029"/>
      <c r="N3" s="1029"/>
    </row>
    <row r="4" spans="1:15" ht="18" x14ac:dyDescent="0.25">
      <c r="A4" s="1030" t="s">
        <v>655</v>
      </c>
      <c r="B4" s="1030"/>
      <c r="C4" s="1030"/>
      <c r="D4" s="1030"/>
      <c r="E4" s="1030"/>
      <c r="F4" s="1030"/>
      <c r="G4" s="1030"/>
      <c r="H4" s="1030"/>
      <c r="I4" s="1030"/>
      <c r="J4" s="1030"/>
      <c r="K4" s="1030"/>
      <c r="L4" s="1030"/>
      <c r="M4" s="1030"/>
      <c r="N4" s="1030"/>
    </row>
    <row r="5" spans="1:15" ht="12.75" customHeight="1" x14ac:dyDescent="0.2">
      <c r="A5" s="1028" t="s">
        <v>744</v>
      </c>
      <c r="B5" s="1028"/>
      <c r="C5" s="1028"/>
      <c r="D5" s="1028"/>
      <c r="E5" s="1028"/>
      <c r="F5" s="1028"/>
      <c r="G5" s="1028"/>
      <c r="H5" s="1028"/>
      <c r="I5" s="1028"/>
      <c r="J5" s="1028"/>
      <c r="K5" s="1028"/>
      <c r="L5" s="1028"/>
      <c r="M5" s="1028"/>
      <c r="N5" s="1028"/>
    </row>
    <row r="6" spans="1:15" s="250" customFormat="1" ht="7.5" customHeight="1" x14ac:dyDescent="0.2">
      <c r="A6" s="1028"/>
      <c r="B6" s="1028"/>
      <c r="C6" s="1028"/>
      <c r="D6" s="1028"/>
      <c r="E6" s="1028"/>
      <c r="F6" s="1028"/>
      <c r="G6" s="1028"/>
      <c r="H6" s="1028"/>
      <c r="I6" s="1028"/>
      <c r="J6" s="1028"/>
      <c r="K6" s="1028"/>
      <c r="L6" s="1028"/>
      <c r="M6" s="1028"/>
      <c r="N6" s="1028"/>
      <c r="O6" s="455"/>
    </row>
    <row r="7" spans="1:15" x14ac:dyDescent="0.2">
      <c r="A7" s="1032"/>
      <c r="B7" s="1032"/>
      <c r="C7" s="1032"/>
      <c r="D7" s="1032"/>
      <c r="E7" s="1032"/>
      <c r="F7" s="1032"/>
      <c r="G7" s="1032"/>
      <c r="H7" s="1032"/>
      <c r="I7" s="1032"/>
      <c r="J7" s="1032"/>
      <c r="K7" s="1032"/>
      <c r="L7" s="1032"/>
      <c r="M7" s="1032"/>
      <c r="N7" s="1032"/>
    </row>
    <row r="8" spans="1:15" ht="15.75" x14ac:dyDescent="0.25">
      <c r="A8" s="449" t="s">
        <v>896</v>
      </c>
      <c r="B8" s="449"/>
      <c r="C8" s="104"/>
      <c r="D8" s="293"/>
      <c r="E8" s="261"/>
      <c r="F8" s="261"/>
      <c r="G8" s="261"/>
      <c r="H8" s="1034"/>
      <c r="I8" s="1034"/>
      <c r="J8" s="1034"/>
      <c r="K8" s="1034"/>
      <c r="L8" s="1034"/>
      <c r="M8" s="1034"/>
      <c r="N8" s="1034"/>
    </row>
    <row r="9" spans="1:15" ht="30.75" customHeight="1" x14ac:dyDescent="0.2">
      <c r="A9" s="936" t="s">
        <v>2</v>
      </c>
      <c r="B9" s="936" t="s">
        <v>3</v>
      </c>
      <c r="C9" s="1051" t="s">
        <v>503</v>
      </c>
      <c r="D9" s="1038" t="s">
        <v>83</v>
      </c>
      <c r="E9" s="1035" t="s">
        <v>84</v>
      </c>
      <c r="F9" s="1036"/>
      <c r="G9" s="1036"/>
      <c r="H9" s="1037"/>
      <c r="I9" s="1035" t="s">
        <v>735</v>
      </c>
      <c r="J9" s="1036"/>
      <c r="K9" s="1036"/>
      <c r="L9" s="1036"/>
      <c r="M9" s="1036"/>
      <c r="N9" s="1036"/>
    </row>
    <row r="10" spans="1:15" ht="44.45" customHeight="1" x14ac:dyDescent="0.2">
      <c r="A10" s="936"/>
      <c r="B10" s="936"/>
      <c r="C10" s="1052"/>
      <c r="D10" s="1039"/>
      <c r="E10" s="294" t="s">
        <v>181</v>
      </c>
      <c r="F10" s="294" t="s">
        <v>115</v>
      </c>
      <c r="G10" s="294" t="s">
        <v>116</v>
      </c>
      <c r="H10" s="294" t="s">
        <v>451</v>
      </c>
      <c r="I10" s="294" t="s">
        <v>17</v>
      </c>
      <c r="J10" s="294" t="s">
        <v>736</v>
      </c>
      <c r="K10" s="294" t="s">
        <v>737</v>
      </c>
      <c r="L10" s="294" t="s">
        <v>738</v>
      </c>
      <c r="M10" s="294" t="s">
        <v>739</v>
      </c>
      <c r="N10" s="294" t="s">
        <v>740</v>
      </c>
    </row>
    <row r="11" spans="1:15" s="251" customFormat="1" x14ac:dyDescent="0.2">
      <c r="A11" s="294">
        <v>1</v>
      </c>
      <c r="B11" s="294">
        <v>2</v>
      </c>
      <c r="C11" s="294">
        <v>3</v>
      </c>
      <c r="D11" s="294">
        <v>8</v>
      </c>
      <c r="E11" s="294">
        <v>9</v>
      </c>
      <c r="F11" s="294">
        <v>10</v>
      </c>
      <c r="G11" s="294">
        <v>11</v>
      </c>
      <c r="H11" s="294">
        <v>12</v>
      </c>
      <c r="I11" s="294">
        <v>13</v>
      </c>
      <c r="J11" s="294">
        <v>14</v>
      </c>
      <c r="K11" s="294">
        <v>15</v>
      </c>
      <c r="L11" s="294">
        <v>16</v>
      </c>
      <c r="M11" s="294">
        <v>17</v>
      </c>
      <c r="N11" s="294">
        <v>18</v>
      </c>
      <c r="O11" s="271"/>
    </row>
    <row r="12" spans="1:15" x14ac:dyDescent="0.2">
      <c r="A12" s="8">
        <v>1</v>
      </c>
      <c r="B12" s="19" t="s">
        <v>830</v>
      </c>
      <c r="C12" s="265"/>
      <c r="D12" s="296"/>
      <c r="E12" s="265"/>
      <c r="F12" s="265"/>
      <c r="G12" s="265"/>
      <c r="H12" s="265"/>
      <c r="I12" s="265"/>
      <c r="J12" s="265"/>
      <c r="K12" s="265"/>
      <c r="L12" s="265"/>
      <c r="M12" s="265"/>
      <c r="N12" s="265"/>
    </row>
    <row r="13" spans="1:15" x14ac:dyDescent="0.2">
      <c r="A13" s="8">
        <v>2</v>
      </c>
      <c r="B13" s="19" t="s">
        <v>831</v>
      </c>
      <c r="C13" s="265"/>
      <c r="D13" s="296"/>
      <c r="E13" s="265"/>
      <c r="F13" s="265"/>
      <c r="G13" s="265"/>
      <c r="H13" s="265"/>
      <c r="I13" s="265"/>
      <c r="J13" s="265"/>
      <c r="K13" s="265"/>
      <c r="L13" s="265"/>
      <c r="M13" s="265"/>
      <c r="N13" s="265"/>
    </row>
    <row r="14" spans="1:15" x14ac:dyDescent="0.2">
      <c r="A14" s="8">
        <v>3</v>
      </c>
      <c r="B14" s="19" t="s">
        <v>832</v>
      </c>
      <c r="C14" s="265"/>
      <c r="D14" s="296"/>
      <c r="E14" s="265"/>
      <c r="F14" s="265"/>
      <c r="G14" s="265"/>
      <c r="H14" s="265"/>
      <c r="I14" s="265"/>
      <c r="J14" s="265"/>
      <c r="K14" s="265"/>
      <c r="L14" s="265"/>
      <c r="M14" s="265"/>
      <c r="N14" s="265"/>
    </row>
    <row r="15" spans="1:15" x14ac:dyDescent="0.2">
      <c r="A15" s="8">
        <v>4</v>
      </c>
      <c r="B15" s="19" t="s">
        <v>833</v>
      </c>
      <c r="C15" s="265"/>
      <c r="D15" s="296"/>
      <c r="E15" s="265"/>
      <c r="F15" s="265"/>
      <c r="G15" s="265"/>
      <c r="H15" s="265"/>
      <c r="I15" s="265"/>
      <c r="J15" s="265"/>
      <c r="K15" s="265"/>
      <c r="L15" s="265"/>
      <c r="M15" s="265"/>
      <c r="N15" s="265"/>
    </row>
    <row r="16" spans="1:15" x14ac:dyDescent="0.2">
      <c r="A16" s="8">
        <v>5</v>
      </c>
      <c r="B16" s="19" t="s">
        <v>834</v>
      </c>
      <c r="C16" s="265"/>
      <c r="D16" s="296"/>
      <c r="E16" s="265"/>
      <c r="F16" s="265"/>
      <c r="G16" s="265"/>
      <c r="H16" s="265"/>
      <c r="I16" s="265"/>
      <c r="J16" s="265"/>
      <c r="K16" s="265"/>
      <c r="L16" s="265"/>
      <c r="M16" s="265"/>
      <c r="N16" s="265"/>
    </row>
    <row r="17" spans="1:14" x14ac:dyDescent="0.2">
      <c r="A17" s="8">
        <v>6</v>
      </c>
      <c r="B17" s="19" t="s">
        <v>835</v>
      </c>
      <c r="C17" s="265"/>
      <c r="D17" s="296"/>
      <c r="E17" s="1042" t="s">
        <v>855</v>
      </c>
      <c r="F17" s="1043"/>
      <c r="G17" s="1043"/>
      <c r="H17" s="1043"/>
      <c r="I17" s="1043"/>
      <c r="J17" s="1044"/>
      <c r="K17" s="265"/>
      <c r="L17" s="265"/>
      <c r="M17" s="265"/>
      <c r="N17" s="265"/>
    </row>
    <row r="18" spans="1:14" x14ac:dyDescent="0.2">
      <c r="A18" s="8">
        <v>7</v>
      </c>
      <c r="B18" s="19" t="s">
        <v>836</v>
      </c>
      <c r="C18" s="265"/>
      <c r="D18" s="296"/>
      <c r="E18" s="1045"/>
      <c r="F18" s="1046"/>
      <c r="G18" s="1046"/>
      <c r="H18" s="1046"/>
      <c r="I18" s="1046"/>
      <c r="J18" s="1047"/>
      <c r="K18" s="265"/>
      <c r="L18" s="265"/>
      <c r="M18" s="265"/>
      <c r="N18" s="265"/>
    </row>
    <row r="19" spans="1:14" x14ac:dyDescent="0.2">
      <c r="A19" s="8">
        <v>8</v>
      </c>
      <c r="B19" s="19" t="s">
        <v>837</v>
      </c>
      <c r="C19" s="265"/>
      <c r="D19" s="296"/>
      <c r="E19" s="1048"/>
      <c r="F19" s="1049"/>
      <c r="G19" s="1049"/>
      <c r="H19" s="1049"/>
      <c r="I19" s="1049"/>
      <c r="J19" s="1050"/>
      <c r="K19" s="265"/>
      <c r="L19" s="265"/>
      <c r="M19" s="265"/>
      <c r="N19" s="265"/>
    </row>
    <row r="20" spans="1:14" x14ac:dyDescent="0.2">
      <c r="A20" s="8">
        <v>9</v>
      </c>
      <c r="B20" s="19" t="s">
        <v>838</v>
      </c>
      <c r="C20" s="265"/>
      <c r="D20" s="296"/>
      <c r="E20" s="265"/>
      <c r="F20" s="265"/>
      <c r="G20" s="265"/>
      <c r="H20" s="265"/>
      <c r="I20" s="265"/>
      <c r="J20" s="265"/>
      <c r="K20" s="265"/>
      <c r="L20" s="265"/>
      <c r="M20" s="265"/>
      <c r="N20" s="265"/>
    </row>
    <row r="21" spans="1:14" x14ac:dyDescent="0.2">
      <c r="A21" s="8">
        <v>10</v>
      </c>
      <c r="B21" s="19" t="s">
        <v>839</v>
      </c>
      <c r="C21" s="265"/>
      <c r="D21" s="296"/>
      <c r="E21" s="265"/>
      <c r="F21" s="265"/>
      <c r="G21" s="265"/>
      <c r="H21" s="265"/>
      <c r="I21" s="265"/>
      <c r="J21" s="265"/>
      <c r="K21" s="265"/>
      <c r="L21" s="265"/>
      <c r="M21" s="265"/>
      <c r="N21" s="265"/>
    </row>
    <row r="22" spans="1:14" x14ac:dyDescent="0.2">
      <c r="A22" s="8">
        <v>11</v>
      </c>
      <c r="B22" s="19" t="s">
        <v>840</v>
      </c>
      <c r="C22" s="265"/>
      <c r="D22" s="296"/>
      <c r="E22" s="265"/>
      <c r="F22" s="265"/>
      <c r="G22" s="265"/>
      <c r="H22" s="265"/>
      <c r="I22" s="265"/>
      <c r="J22" s="265"/>
      <c r="K22" s="265"/>
      <c r="L22" s="265"/>
      <c r="M22" s="265"/>
      <c r="N22" s="265"/>
    </row>
    <row r="23" spans="1:14" x14ac:dyDescent="0.2">
      <c r="A23" s="8">
        <v>12</v>
      </c>
      <c r="B23" s="19" t="s">
        <v>841</v>
      </c>
      <c r="C23" s="265"/>
      <c r="D23" s="296"/>
      <c r="E23" s="265"/>
      <c r="F23" s="265"/>
      <c r="G23" s="265"/>
      <c r="H23" s="265"/>
      <c r="I23" s="265"/>
      <c r="J23" s="265"/>
      <c r="K23" s="265"/>
      <c r="L23" s="265"/>
      <c r="M23" s="265"/>
      <c r="N23" s="265"/>
    </row>
    <row r="24" spans="1:14" x14ac:dyDescent="0.2">
      <c r="A24" s="29"/>
      <c r="B24" s="29" t="s">
        <v>17</v>
      </c>
      <c r="C24" s="265"/>
      <c r="D24" s="296"/>
      <c r="E24" s="265"/>
      <c r="F24" s="265"/>
      <c r="G24" s="265"/>
      <c r="H24" s="265"/>
      <c r="I24" s="265"/>
      <c r="J24" s="265"/>
      <c r="K24" s="265"/>
      <c r="L24" s="265"/>
      <c r="M24" s="265"/>
      <c r="N24" s="265"/>
    </row>
    <row r="25" spans="1:14" x14ac:dyDescent="0.2">
      <c r="A25" s="267" t="s">
        <v>7</v>
      </c>
      <c r="B25" s="265"/>
      <c r="C25" s="265"/>
      <c r="D25" s="296"/>
      <c r="E25" s="265"/>
      <c r="F25" s="265"/>
      <c r="G25" s="265"/>
      <c r="H25" s="265"/>
      <c r="I25" s="265"/>
      <c r="J25" s="265"/>
      <c r="K25" s="265"/>
      <c r="L25" s="265"/>
      <c r="M25" s="265"/>
      <c r="N25" s="265"/>
    </row>
    <row r="26" spans="1:14" x14ac:dyDescent="0.2">
      <c r="A26" s="268"/>
      <c r="B26" s="268"/>
      <c r="C26" s="268"/>
      <c r="D26" s="268"/>
      <c r="E26" s="261"/>
      <c r="F26" s="261"/>
      <c r="G26" s="261"/>
      <c r="H26" s="261"/>
      <c r="I26" s="261"/>
      <c r="J26" s="261"/>
      <c r="K26" s="261"/>
      <c r="L26" s="261"/>
      <c r="M26" s="261"/>
      <c r="N26" s="261"/>
    </row>
    <row r="27" spans="1:14" x14ac:dyDescent="0.2">
      <c r="A27" s="269" t="s">
        <v>8</v>
      </c>
      <c r="B27" s="270"/>
      <c r="C27" s="270"/>
      <c r="D27" s="268"/>
      <c r="E27" s="261"/>
      <c r="F27" s="261"/>
      <c r="G27" s="261"/>
      <c r="H27" s="261"/>
      <c r="I27" s="261"/>
      <c r="J27" s="261"/>
      <c r="K27" s="261"/>
      <c r="L27" s="261"/>
      <c r="M27" s="261"/>
      <c r="N27" s="261"/>
    </row>
    <row r="28" spans="1:14" x14ac:dyDescent="0.2">
      <c r="A28" s="271" t="s">
        <v>9</v>
      </c>
      <c r="B28" s="271"/>
      <c r="C28" s="271"/>
      <c r="E28" s="261"/>
      <c r="F28" s="261"/>
      <c r="G28" s="261"/>
      <c r="H28" s="261"/>
      <c r="I28" s="261"/>
      <c r="J28" s="261"/>
      <c r="K28" s="261"/>
      <c r="L28" s="261"/>
      <c r="M28" s="261"/>
      <c r="N28" s="261"/>
    </row>
    <row r="29" spans="1:14" x14ac:dyDescent="0.2">
      <c r="A29" s="271" t="s">
        <v>10</v>
      </c>
      <c r="B29" s="271"/>
      <c r="C29" s="271"/>
      <c r="E29" s="261"/>
      <c r="F29" s="261"/>
      <c r="G29" s="261"/>
      <c r="H29" s="261"/>
      <c r="I29" s="261"/>
      <c r="J29" s="261"/>
      <c r="K29" s="261"/>
      <c r="L29" s="261"/>
      <c r="M29" s="261"/>
      <c r="N29" s="261"/>
    </row>
    <row r="30" spans="1:14" x14ac:dyDescent="0.2">
      <c r="A30" s="271"/>
      <c r="B30" s="271"/>
      <c r="C30" s="271"/>
      <c r="E30" s="261"/>
      <c r="F30" s="261"/>
      <c r="G30" s="261"/>
      <c r="H30" s="261"/>
      <c r="I30" s="261"/>
      <c r="J30" s="261"/>
      <c r="K30" s="261"/>
      <c r="L30" s="261"/>
      <c r="M30" s="261"/>
      <c r="N30" s="261"/>
    </row>
    <row r="31" spans="1:14" x14ac:dyDescent="0.2">
      <c r="E31" s="261"/>
      <c r="F31" s="261"/>
      <c r="G31" s="261"/>
      <c r="H31" s="261"/>
      <c r="I31" s="261"/>
      <c r="J31" s="261"/>
      <c r="K31" s="261"/>
      <c r="L31" s="261"/>
      <c r="M31" s="261"/>
      <c r="N31" s="261"/>
    </row>
    <row r="32" spans="1:14" ht="15" x14ac:dyDescent="0.25">
      <c r="E32" s="261"/>
      <c r="F32" s="261"/>
      <c r="G32" s="261"/>
      <c r="H32" s="261"/>
      <c r="I32" s="261"/>
      <c r="J32" s="261"/>
      <c r="K32" s="271" t="s">
        <v>828</v>
      </c>
      <c r="L32" s="271"/>
      <c r="M32" s="456"/>
      <c r="N32" s="261"/>
    </row>
    <row r="33" spans="1:14" x14ac:dyDescent="0.2">
      <c r="E33" s="261"/>
      <c r="F33" s="261"/>
      <c r="G33" s="261"/>
      <c r="H33" s="261"/>
      <c r="I33" s="261"/>
      <c r="J33" s="261"/>
      <c r="K33" s="1027" t="s">
        <v>824</v>
      </c>
      <c r="L33" s="1027"/>
      <c r="M33" s="1027"/>
      <c r="N33" s="261"/>
    </row>
    <row r="34" spans="1:14" x14ac:dyDescent="0.2">
      <c r="A34" s="271" t="s">
        <v>12</v>
      </c>
      <c r="E34" s="261"/>
      <c r="F34" s="261"/>
      <c r="G34" s="261"/>
      <c r="H34" s="261"/>
      <c r="I34" s="261"/>
      <c r="J34" s="261"/>
      <c r="K34" s="566" t="s">
        <v>825</v>
      </c>
      <c r="L34" s="566"/>
      <c r="M34" s="566"/>
      <c r="N34" s="261"/>
    </row>
    <row r="35" spans="1:14" x14ac:dyDescent="0.2">
      <c r="E35" s="261"/>
      <c r="F35" s="261"/>
      <c r="G35" s="261"/>
      <c r="H35" s="261"/>
      <c r="I35" s="261"/>
      <c r="J35" s="261"/>
      <c r="K35" s="1027" t="s">
        <v>82</v>
      </c>
      <c r="L35" s="1027"/>
      <c r="M35" s="1027"/>
      <c r="N35" s="261"/>
    </row>
    <row r="36" spans="1:14" x14ac:dyDescent="0.2">
      <c r="E36" s="261"/>
      <c r="F36" s="261"/>
      <c r="G36" s="261"/>
      <c r="H36" s="261"/>
      <c r="I36" s="261"/>
      <c r="J36" s="261"/>
      <c r="K36" s="261"/>
      <c r="L36" s="261"/>
      <c r="M36" s="261"/>
      <c r="N36" s="261"/>
    </row>
  </sheetData>
  <mergeCells count="16">
    <mergeCell ref="E17:J19"/>
    <mergeCell ref="K33:M33"/>
    <mergeCell ref="K35:M35"/>
    <mergeCell ref="A7:N7"/>
    <mergeCell ref="C9:C10"/>
    <mergeCell ref="H8:N8"/>
    <mergeCell ref="A9:A10"/>
    <mergeCell ref="B9:B10"/>
    <mergeCell ref="D9:D10"/>
    <mergeCell ref="E9:H9"/>
    <mergeCell ref="I9:N9"/>
    <mergeCell ref="D2:E2"/>
    <mergeCell ref="M2:N2"/>
    <mergeCell ref="A3:N3"/>
    <mergeCell ref="A4:N4"/>
    <mergeCell ref="A5:N6"/>
  </mergeCells>
  <printOptions horizontalCentered="1"/>
  <pageMargins left="0.70866141732283472" right="0.70866141732283472" top="0.23622047244094491" bottom="0"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2"/>
  <sheetViews>
    <sheetView view="pageBreakPreview" topLeftCell="A19" zoomScaleNormal="70" zoomScaleSheetLayoutView="100" workbookViewId="0">
      <selection activeCell="J26" sqref="J26"/>
    </sheetView>
  </sheetViews>
  <sheetFormatPr defaultColWidth="9.140625" defaultRowHeight="12.75" x14ac:dyDescent="0.2"/>
  <cols>
    <col min="1" max="1" width="7.28515625" style="180" customWidth="1"/>
    <col min="2" max="2" width="26" style="180" customWidth="1"/>
    <col min="3" max="3" width="9.85546875" style="180" customWidth="1"/>
    <col min="4" max="5" width="9.140625" style="180" customWidth="1"/>
    <col min="6" max="6" width="16" style="180" customWidth="1"/>
    <col min="7" max="9" width="10.7109375" style="180" customWidth="1"/>
    <col min="10" max="10" width="12.5703125" style="180" customWidth="1"/>
    <col min="11" max="12" width="7.5703125" style="180" customWidth="1"/>
    <col min="13" max="13" width="7" style="180" customWidth="1"/>
    <col min="14" max="14" width="6.85546875" style="180" customWidth="1"/>
    <col min="15" max="15" width="6.7109375" style="180" customWidth="1"/>
    <col min="16" max="17" width="6" style="180" customWidth="1"/>
    <col min="18" max="18" width="13.140625" style="180" customWidth="1"/>
    <col min="19" max="19" width="6.28515625" style="180" customWidth="1"/>
    <col min="20" max="20" width="7.42578125" style="180" customWidth="1"/>
    <col min="21" max="21" width="6.85546875" style="180" customWidth="1"/>
    <col min="22" max="22" width="7.140625" style="180" customWidth="1"/>
    <col min="23" max="16384" width="9.140625" style="180"/>
  </cols>
  <sheetData>
    <row r="1" spans="1:24" ht="30" customHeight="1" x14ac:dyDescent="0.2"/>
    <row r="2" spans="1:24" ht="15" x14ac:dyDescent="0.2">
      <c r="V2" s="181" t="s">
        <v>558</v>
      </c>
    </row>
    <row r="3" spans="1:24" ht="15.75" x14ac:dyDescent="0.25">
      <c r="G3" s="125" t="s">
        <v>0</v>
      </c>
      <c r="H3" s="125"/>
      <c r="I3" s="125"/>
      <c r="O3" s="85"/>
      <c r="P3" s="85"/>
      <c r="Q3" s="85"/>
      <c r="R3" s="85"/>
    </row>
    <row r="4" spans="1:24" ht="20.25" x14ac:dyDescent="0.3">
      <c r="C4" s="749" t="s">
        <v>655</v>
      </c>
      <c r="D4" s="749"/>
      <c r="E4" s="749"/>
      <c r="F4" s="749"/>
      <c r="G4" s="749"/>
      <c r="H4" s="749"/>
      <c r="I4" s="749"/>
      <c r="J4" s="749"/>
      <c r="K4" s="749"/>
      <c r="L4" s="749"/>
      <c r="M4" s="749"/>
      <c r="N4" s="749"/>
      <c r="O4" s="129"/>
      <c r="P4" s="129"/>
      <c r="Q4" s="129"/>
      <c r="R4" s="129"/>
      <c r="S4" s="129"/>
      <c r="T4" s="129"/>
      <c r="U4" s="129"/>
      <c r="V4" s="129"/>
      <c r="W4" s="129"/>
      <c r="X4" s="129"/>
    </row>
    <row r="5" spans="1:24" ht="18" x14ac:dyDescent="0.25">
      <c r="C5" s="182"/>
      <c r="D5" s="182"/>
      <c r="E5" s="182"/>
      <c r="F5" s="182"/>
      <c r="G5" s="182"/>
      <c r="H5" s="182"/>
      <c r="I5" s="182"/>
      <c r="J5" s="182"/>
      <c r="K5" s="182"/>
      <c r="L5" s="182"/>
      <c r="M5" s="182"/>
      <c r="N5" s="182"/>
      <c r="O5" s="182"/>
      <c r="P5" s="182"/>
      <c r="Q5" s="182"/>
      <c r="R5" s="182"/>
      <c r="S5" s="182"/>
      <c r="T5" s="182"/>
      <c r="U5" s="182"/>
      <c r="V5" s="182"/>
    </row>
    <row r="6" spans="1:24" ht="15.75" x14ac:dyDescent="0.25">
      <c r="B6" s="750" t="s">
        <v>658</v>
      </c>
      <c r="C6" s="750"/>
      <c r="D6" s="750"/>
      <c r="E6" s="750"/>
      <c r="F6" s="750"/>
      <c r="G6" s="750"/>
      <c r="H6" s="750"/>
      <c r="I6" s="750"/>
      <c r="J6" s="750"/>
      <c r="K6" s="750"/>
      <c r="L6" s="750"/>
      <c r="M6" s="750"/>
      <c r="N6" s="750"/>
      <c r="O6" s="750"/>
      <c r="P6" s="750"/>
      <c r="Q6" s="750"/>
      <c r="R6" s="750"/>
      <c r="S6" s="750"/>
      <c r="T6" s="86"/>
      <c r="U6" s="751" t="s">
        <v>259</v>
      </c>
      <c r="V6" s="752"/>
    </row>
    <row r="7" spans="1:24" ht="15" x14ac:dyDescent="0.2">
      <c r="K7" s="85"/>
      <c r="L7" s="85"/>
      <c r="M7" s="85"/>
      <c r="N7" s="85"/>
      <c r="O7" s="85"/>
      <c r="P7" s="85"/>
      <c r="Q7" s="85"/>
      <c r="R7" s="85"/>
    </row>
    <row r="8" spans="1:24" x14ac:dyDescent="0.2">
      <c r="A8" s="35" t="s">
        <v>896</v>
      </c>
      <c r="B8" s="35"/>
      <c r="C8" s="15"/>
      <c r="O8" s="753" t="s">
        <v>922</v>
      </c>
      <c r="P8" s="753"/>
      <c r="Q8" s="753"/>
      <c r="R8" s="753"/>
      <c r="S8" s="753"/>
      <c r="T8" s="753"/>
      <c r="U8" s="753"/>
      <c r="V8" s="753"/>
    </row>
    <row r="9" spans="1:24" ht="35.25" customHeight="1" x14ac:dyDescent="0.2">
      <c r="A9" s="739" t="s">
        <v>2</v>
      </c>
      <c r="B9" s="739" t="s">
        <v>148</v>
      </c>
      <c r="C9" s="738" t="s">
        <v>149</v>
      </c>
      <c r="D9" s="738"/>
      <c r="E9" s="738"/>
      <c r="F9" s="738" t="s">
        <v>150</v>
      </c>
      <c r="G9" s="739" t="s">
        <v>178</v>
      </c>
      <c r="H9" s="739"/>
      <c r="I9" s="739"/>
      <c r="J9" s="739"/>
      <c r="K9" s="739"/>
      <c r="L9" s="739"/>
      <c r="M9" s="739"/>
      <c r="N9" s="739"/>
      <c r="O9" s="739" t="s">
        <v>179</v>
      </c>
      <c r="P9" s="739"/>
      <c r="Q9" s="739"/>
      <c r="R9" s="739"/>
      <c r="S9" s="739"/>
      <c r="T9" s="739"/>
      <c r="U9" s="739"/>
      <c r="V9" s="739"/>
    </row>
    <row r="10" spans="1:24" ht="15" x14ac:dyDescent="0.2">
      <c r="A10" s="739"/>
      <c r="B10" s="739"/>
      <c r="C10" s="738" t="s">
        <v>260</v>
      </c>
      <c r="D10" s="738" t="s">
        <v>41</v>
      </c>
      <c r="E10" s="738" t="s">
        <v>42</v>
      </c>
      <c r="F10" s="738"/>
      <c r="G10" s="739" t="s">
        <v>180</v>
      </c>
      <c r="H10" s="739"/>
      <c r="I10" s="739"/>
      <c r="J10" s="739"/>
      <c r="K10" s="739" t="s">
        <v>165</v>
      </c>
      <c r="L10" s="739"/>
      <c r="M10" s="739"/>
      <c r="N10" s="739"/>
      <c r="O10" s="739" t="s">
        <v>151</v>
      </c>
      <c r="P10" s="739"/>
      <c r="Q10" s="739"/>
      <c r="R10" s="739"/>
      <c r="S10" s="739" t="s">
        <v>164</v>
      </c>
      <c r="T10" s="739"/>
      <c r="U10" s="739"/>
      <c r="V10" s="739"/>
    </row>
    <row r="11" spans="1:24" x14ac:dyDescent="0.2">
      <c r="A11" s="739"/>
      <c r="B11" s="739"/>
      <c r="C11" s="738"/>
      <c r="D11" s="738"/>
      <c r="E11" s="738"/>
      <c r="F11" s="738"/>
      <c r="G11" s="754" t="s">
        <v>152</v>
      </c>
      <c r="H11" s="755"/>
      <c r="I11" s="756"/>
      <c r="J11" s="740" t="s">
        <v>153</v>
      </c>
      <c r="K11" s="743" t="s">
        <v>152</v>
      </c>
      <c r="L11" s="744"/>
      <c r="M11" s="745"/>
      <c r="N11" s="740" t="s">
        <v>153</v>
      </c>
      <c r="O11" s="743" t="s">
        <v>152</v>
      </c>
      <c r="P11" s="744"/>
      <c r="Q11" s="745"/>
      <c r="R11" s="740" t="s">
        <v>153</v>
      </c>
      <c r="S11" s="743" t="s">
        <v>152</v>
      </c>
      <c r="T11" s="744"/>
      <c r="U11" s="745"/>
      <c r="V11" s="740" t="s">
        <v>153</v>
      </c>
    </row>
    <row r="12" spans="1:24" ht="15" customHeight="1" x14ac:dyDescent="0.2">
      <c r="A12" s="739"/>
      <c r="B12" s="739"/>
      <c r="C12" s="738"/>
      <c r="D12" s="738"/>
      <c r="E12" s="738"/>
      <c r="F12" s="738"/>
      <c r="G12" s="757"/>
      <c r="H12" s="758"/>
      <c r="I12" s="759"/>
      <c r="J12" s="741"/>
      <c r="K12" s="746"/>
      <c r="L12" s="747"/>
      <c r="M12" s="748"/>
      <c r="N12" s="741"/>
      <c r="O12" s="746"/>
      <c r="P12" s="747"/>
      <c r="Q12" s="748"/>
      <c r="R12" s="741"/>
      <c r="S12" s="746"/>
      <c r="T12" s="747"/>
      <c r="U12" s="748"/>
      <c r="V12" s="741"/>
    </row>
    <row r="13" spans="1:24" ht="15" x14ac:dyDescent="0.2">
      <c r="A13" s="739"/>
      <c r="B13" s="739"/>
      <c r="C13" s="738"/>
      <c r="D13" s="738"/>
      <c r="E13" s="738"/>
      <c r="F13" s="738"/>
      <c r="G13" s="184" t="s">
        <v>260</v>
      </c>
      <c r="H13" s="184" t="s">
        <v>41</v>
      </c>
      <c r="I13" s="185" t="s">
        <v>42</v>
      </c>
      <c r="J13" s="742"/>
      <c r="K13" s="183" t="s">
        <v>260</v>
      </c>
      <c r="L13" s="183" t="s">
        <v>41</v>
      </c>
      <c r="M13" s="183" t="s">
        <v>42</v>
      </c>
      <c r="N13" s="742"/>
      <c r="O13" s="183" t="s">
        <v>260</v>
      </c>
      <c r="P13" s="183" t="s">
        <v>41</v>
      </c>
      <c r="Q13" s="183" t="s">
        <v>42</v>
      </c>
      <c r="R13" s="742"/>
      <c r="S13" s="183" t="s">
        <v>260</v>
      </c>
      <c r="T13" s="183" t="s">
        <v>41</v>
      </c>
      <c r="U13" s="183" t="s">
        <v>42</v>
      </c>
      <c r="V13" s="742"/>
    </row>
    <row r="14" spans="1:24" ht="15" x14ac:dyDescent="0.2">
      <c r="A14" s="183">
        <v>1</v>
      </c>
      <c r="B14" s="183">
        <v>2</v>
      </c>
      <c r="C14" s="183">
        <v>3</v>
      </c>
      <c r="D14" s="183">
        <v>4</v>
      </c>
      <c r="E14" s="183">
        <v>5</v>
      </c>
      <c r="F14" s="183">
        <v>6</v>
      </c>
      <c r="G14" s="183">
        <v>7</v>
      </c>
      <c r="H14" s="183">
        <v>8</v>
      </c>
      <c r="I14" s="183">
        <v>9</v>
      </c>
      <c r="J14" s="183">
        <v>10</v>
      </c>
      <c r="K14" s="183">
        <v>11</v>
      </c>
      <c r="L14" s="183">
        <v>12</v>
      </c>
      <c r="M14" s="183">
        <v>13</v>
      </c>
      <c r="N14" s="183">
        <v>14</v>
      </c>
      <c r="O14" s="183">
        <v>15</v>
      </c>
      <c r="P14" s="183">
        <v>16</v>
      </c>
      <c r="Q14" s="183">
        <v>17</v>
      </c>
      <c r="R14" s="183">
        <v>18</v>
      </c>
      <c r="S14" s="183">
        <v>19</v>
      </c>
      <c r="T14" s="183">
        <v>20</v>
      </c>
      <c r="U14" s="183">
        <v>21</v>
      </c>
      <c r="V14" s="183">
        <v>22</v>
      </c>
    </row>
    <row r="15" spans="1:24" ht="31.5" customHeight="1" x14ac:dyDescent="0.2">
      <c r="A15" s="760" t="s">
        <v>213</v>
      </c>
      <c r="B15" s="761"/>
      <c r="C15" s="183"/>
      <c r="D15" s="183"/>
      <c r="E15" s="183"/>
      <c r="F15" s="183"/>
      <c r="G15" s="183"/>
      <c r="H15" s="183"/>
      <c r="I15" s="183"/>
      <c r="J15" s="183"/>
      <c r="K15" s="183"/>
      <c r="L15" s="183"/>
      <c r="M15" s="183"/>
      <c r="N15" s="183"/>
      <c r="O15" s="183"/>
      <c r="P15" s="183"/>
      <c r="Q15" s="183"/>
      <c r="R15" s="183"/>
      <c r="S15" s="183"/>
      <c r="T15" s="183"/>
      <c r="U15" s="183"/>
      <c r="V15" s="183"/>
    </row>
    <row r="16" spans="1:24" ht="31.5" customHeight="1" x14ac:dyDescent="0.2">
      <c r="A16" s="183">
        <v>1</v>
      </c>
      <c r="B16" s="186" t="s">
        <v>212</v>
      </c>
      <c r="C16" s="187">
        <v>1466.54</v>
      </c>
      <c r="D16" s="187">
        <v>614.54999999999995</v>
      </c>
      <c r="E16" s="187">
        <v>121.59</v>
      </c>
      <c r="F16" s="187" t="s">
        <v>874</v>
      </c>
      <c r="G16" s="187">
        <v>1466.54</v>
      </c>
      <c r="H16" s="187">
        <v>614.54999999999995</v>
      </c>
      <c r="I16" s="187">
        <v>121.59</v>
      </c>
      <c r="J16" s="187" t="s">
        <v>847</v>
      </c>
      <c r="K16" s="187"/>
      <c r="L16" s="187"/>
      <c r="M16" s="187"/>
      <c r="N16" s="187"/>
      <c r="O16" s="187"/>
      <c r="P16" s="187"/>
      <c r="Q16" s="187"/>
      <c r="R16" s="187" t="s">
        <v>854</v>
      </c>
      <c r="S16" s="187"/>
      <c r="T16" s="187"/>
      <c r="U16" s="187"/>
      <c r="V16" s="187"/>
    </row>
    <row r="17" spans="1:22" ht="31.5" customHeight="1" x14ac:dyDescent="0.2">
      <c r="A17" s="183">
        <v>2</v>
      </c>
      <c r="B17" s="186" t="s">
        <v>154</v>
      </c>
      <c r="C17" s="187">
        <v>1972.57</v>
      </c>
      <c r="D17" s="187">
        <v>826.6</v>
      </c>
      <c r="E17" s="187">
        <v>163.54</v>
      </c>
      <c r="F17" s="187" t="s">
        <v>875</v>
      </c>
      <c r="G17" s="187">
        <v>1972.57</v>
      </c>
      <c r="H17" s="187">
        <v>826.6</v>
      </c>
      <c r="I17" s="187">
        <v>163.54</v>
      </c>
      <c r="J17" s="187" t="s">
        <v>848</v>
      </c>
      <c r="K17" s="763" t="s">
        <v>850</v>
      </c>
      <c r="L17" s="764"/>
      <c r="M17" s="764"/>
      <c r="N17" s="765"/>
      <c r="O17" s="187"/>
      <c r="P17" s="187"/>
      <c r="Q17" s="187"/>
      <c r="R17" s="187" t="s">
        <v>852</v>
      </c>
      <c r="S17" s="187"/>
      <c r="T17" s="187"/>
      <c r="U17" s="187"/>
      <c r="V17" s="187"/>
    </row>
    <row r="18" spans="1:22" ht="31.5" customHeight="1" x14ac:dyDescent="0.2">
      <c r="A18" s="318">
        <v>3</v>
      </c>
      <c r="B18" s="186" t="s">
        <v>155</v>
      </c>
      <c r="C18" s="187">
        <v>1171.3800000000001</v>
      </c>
      <c r="D18" s="187">
        <v>490.86</v>
      </c>
      <c r="E18" s="187">
        <v>97.12</v>
      </c>
      <c r="F18" s="187" t="s">
        <v>876</v>
      </c>
      <c r="G18" s="187">
        <v>1171.3800000000001</v>
      </c>
      <c r="H18" s="187">
        <v>490.86</v>
      </c>
      <c r="I18" s="187">
        <v>97.12</v>
      </c>
      <c r="J18" s="187" t="s">
        <v>849</v>
      </c>
      <c r="K18" s="766"/>
      <c r="L18" s="767"/>
      <c r="M18" s="767"/>
      <c r="N18" s="768"/>
      <c r="O18" s="187"/>
      <c r="P18" s="187"/>
      <c r="Q18" s="187"/>
      <c r="R18" s="187" t="s">
        <v>853</v>
      </c>
      <c r="S18" s="187"/>
      <c r="T18" s="187"/>
      <c r="U18" s="187"/>
      <c r="V18" s="187"/>
    </row>
    <row r="19" spans="1:22" ht="31.5" customHeight="1" x14ac:dyDescent="0.2">
      <c r="A19" s="183">
        <v>4</v>
      </c>
      <c r="B19" s="186" t="s">
        <v>846</v>
      </c>
      <c r="C19" s="187">
        <v>1171.3699999999999</v>
      </c>
      <c r="D19" s="187">
        <v>490.86</v>
      </c>
      <c r="E19" s="187">
        <v>97.12</v>
      </c>
      <c r="F19" s="187" t="s">
        <v>877</v>
      </c>
      <c r="G19" s="187">
        <v>1171.3699999999999</v>
      </c>
      <c r="H19" s="187">
        <v>490.86</v>
      </c>
      <c r="I19" s="187">
        <v>97.12</v>
      </c>
      <c r="J19" s="180" t="s">
        <v>900</v>
      </c>
      <c r="K19" s="769"/>
      <c r="L19" s="770"/>
      <c r="M19" s="770"/>
      <c r="N19" s="771"/>
      <c r="O19" s="187"/>
      <c r="P19" s="187"/>
      <c r="Q19" s="187"/>
      <c r="R19" s="187" t="s">
        <v>915</v>
      </c>
      <c r="S19" s="187"/>
      <c r="T19" s="187"/>
      <c r="U19" s="187"/>
      <c r="V19" s="187"/>
    </row>
    <row r="20" spans="1:22" ht="31.5" customHeight="1" x14ac:dyDescent="0.2">
      <c r="A20" s="760" t="s">
        <v>214</v>
      </c>
      <c r="B20" s="761"/>
      <c r="C20" s="187"/>
      <c r="D20" s="187"/>
      <c r="E20" s="187"/>
      <c r="F20" s="187"/>
      <c r="G20" s="187"/>
      <c r="H20" s="187"/>
      <c r="I20" s="187"/>
      <c r="J20" s="187"/>
      <c r="K20" s="187"/>
      <c r="L20" s="187"/>
      <c r="M20" s="187"/>
      <c r="N20" s="187"/>
      <c r="O20" s="187"/>
      <c r="P20" s="187"/>
      <c r="Q20" s="187"/>
      <c r="R20" s="187"/>
      <c r="S20" s="187"/>
      <c r="T20" s="187"/>
      <c r="U20" s="187"/>
      <c r="V20" s="187"/>
    </row>
    <row r="21" spans="1:22" ht="31.5" customHeight="1" x14ac:dyDescent="0.2">
      <c r="A21" s="183">
        <v>4</v>
      </c>
      <c r="B21" s="186" t="s">
        <v>202</v>
      </c>
      <c r="C21" s="577">
        <v>0</v>
      </c>
      <c r="D21" s="577">
        <v>0</v>
      </c>
      <c r="E21" s="577">
        <v>0</v>
      </c>
      <c r="F21" s="577">
        <v>0</v>
      </c>
      <c r="G21" s="577">
        <v>0</v>
      </c>
      <c r="H21" s="577">
        <v>0</v>
      </c>
      <c r="I21" s="577">
        <v>0</v>
      </c>
      <c r="J21" s="187"/>
      <c r="K21" s="187"/>
      <c r="L21" s="187"/>
      <c r="M21" s="187"/>
      <c r="N21" s="187"/>
      <c r="O21" s="187"/>
      <c r="P21" s="187"/>
      <c r="Q21" s="187"/>
      <c r="R21" s="187"/>
      <c r="S21" s="187"/>
      <c r="T21" s="187"/>
      <c r="U21" s="187"/>
      <c r="V21" s="187"/>
    </row>
    <row r="22" spans="1:22" ht="31.5" customHeight="1" x14ac:dyDescent="0.2">
      <c r="A22" s="183">
        <v>5</v>
      </c>
      <c r="B22" s="186" t="s">
        <v>133</v>
      </c>
      <c r="C22" s="577">
        <v>0</v>
      </c>
      <c r="D22" s="577">
        <v>0</v>
      </c>
      <c r="E22" s="577">
        <v>0</v>
      </c>
      <c r="F22" s="577">
        <v>0</v>
      </c>
      <c r="G22" s="577">
        <v>0</v>
      </c>
      <c r="H22" s="577">
        <v>0</v>
      </c>
      <c r="I22" s="577">
        <v>0</v>
      </c>
      <c r="J22" s="187"/>
      <c r="K22" s="187"/>
      <c r="L22" s="187"/>
      <c r="M22" s="187"/>
      <c r="N22" s="187"/>
      <c r="O22" s="187"/>
      <c r="P22" s="187"/>
      <c r="Q22" s="187"/>
      <c r="R22" s="187"/>
      <c r="S22" s="187"/>
      <c r="T22" s="187"/>
      <c r="U22" s="187"/>
      <c r="V22" s="187"/>
    </row>
    <row r="25" spans="1:22" ht="14.25" x14ac:dyDescent="0.2">
      <c r="A25" s="762" t="s">
        <v>166</v>
      </c>
      <c r="B25" s="762"/>
      <c r="C25" s="762"/>
      <c r="D25" s="762"/>
      <c r="E25" s="762"/>
      <c r="F25" s="762"/>
      <c r="G25" s="762"/>
      <c r="H25" s="762"/>
      <c r="I25" s="762"/>
      <c r="J25" s="762"/>
      <c r="K25" s="762"/>
      <c r="L25" s="762"/>
      <c r="M25" s="762"/>
      <c r="N25" s="762"/>
      <c r="O25" s="762"/>
      <c r="P25" s="762"/>
      <c r="Q25" s="762"/>
      <c r="R25" s="762"/>
      <c r="S25" s="762"/>
      <c r="T25" s="762"/>
      <c r="U25" s="762"/>
      <c r="V25" s="762"/>
    </row>
    <row r="26" spans="1:22" ht="14.25" x14ac:dyDescent="0.2">
      <c r="A26" s="188"/>
      <c r="B26" s="188"/>
      <c r="C26" s="188"/>
      <c r="D26" s="188"/>
      <c r="E26" s="188"/>
      <c r="F26" s="188"/>
      <c r="G26" s="188"/>
      <c r="H26" s="188"/>
      <c r="I26" s="188"/>
      <c r="J26" s="188"/>
      <c r="K26" s="188"/>
      <c r="L26" s="188"/>
      <c r="M26" s="188"/>
      <c r="N26" s="188"/>
      <c r="O26" s="188"/>
      <c r="P26" s="188"/>
      <c r="Q26" s="188"/>
      <c r="R26" s="188"/>
      <c r="S26" s="188"/>
      <c r="T26" s="188"/>
      <c r="U26" s="188"/>
      <c r="V26" s="188"/>
    </row>
    <row r="27" spans="1:22" x14ac:dyDescent="0.2">
      <c r="A27" s="84"/>
      <c r="B27" s="84"/>
      <c r="C27" s="84"/>
      <c r="D27" s="84"/>
      <c r="E27" s="84"/>
      <c r="F27" s="84"/>
      <c r="G27" s="84"/>
      <c r="H27" s="84"/>
      <c r="I27" s="84"/>
      <c r="J27" s="84"/>
      <c r="K27" s="84"/>
      <c r="L27" s="84"/>
      <c r="M27" s="84"/>
      <c r="N27" s="84"/>
      <c r="O27" s="84"/>
      <c r="P27" s="84"/>
      <c r="Q27" s="84"/>
      <c r="R27" s="84"/>
    </row>
    <row r="29" spans="1:22" x14ac:dyDescent="0.2">
      <c r="A29" s="15" t="s">
        <v>12</v>
      </c>
      <c r="R29" s="680" t="s">
        <v>954</v>
      </c>
      <c r="S29" s="680"/>
      <c r="T29" s="680"/>
      <c r="U29" s="312"/>
      <c r="V29" s="313"/>
    </row>
    <row r="30" spans="1:22" x14ac:dyDescent="0.2">
      <c r="R30" s="680" t="s">
        <v>824</v>
      </c>
      <c r="S30" s="680"/>
      <c r="T30" s="680"/>
      <c r="U30" s="311"/>
      <c r="V30" s="313"/>
    </row>
    <row r="31" spans="1:22" x14ac:dyDescent="0.2">
      <c r="R31" s="680" t="s">
        <v>825</v>
      </c>
      <c r="S31" s="680"/>
      <c r="T31" s="680"/>
      <c r="U31" s="680"/>
      <c r="V31" s="680"/>
    </row>
    <row r="32" spans="1:22" x14ac:dyDescent="0.2">
      <c r="R32" s="662" t="s">
        <v>82</v>
      </c>
      <c r="S32" s="662"/>
      <c r="T32" s="662"/>
      <c r="U32" s="662"/>
      <c r="V32" s="15"/>
    </row>
  </sheetData>
  <mergeCells count="33">
    <mergeCell ref="R29:T29"/>
    <mergeCell ref="R30:T30"/>
    <mergeCell ref="R31:V31"/>
    <mergeCell ref="R32:U32"/>
    <mergeCell ref="A15:B15"/>
    <mergeCell ref="A20:B20"/>
    <mergeCell ref="A25:V25"/>
    <mergeCell ref="K17:N19"/>
    <mergeCell ref="C4:N4"/>
    <mergeCell ref="B6:S6"/>
    <mergeCell ref="U6:V6"/>
    <mergeCell ref="O8:V8"/>
    <mergeCell ref="A9:A13"/>
    <mergeCell ref="B9:B13"/>
    <mergeCell ref="C9:E9"/>
    <mergeCell ref="F9:F13"/>
    <mergeCell ref="G9:N9"/>
    <mergeCell ref="G11:I12"/>
    <mergeCell ref="J11:J13"/>
    <mergeCell ref="K11:M12"/>
    <mergeCell ref="N11:N13"/>
    <mergeCell ref="O9:V9"/>
    <mergeCell ref="C10:C13"/>
    <mergeCell ref="D10:D13"/>
    <mergeCell ref="E10:E13"/>
    <mergeCell ref="G10:J10"/>
    <mergeCell ref="V11:V13"/>
    <mergeCell ref="S11:U12"/>
    <mergeCell ref="K10:N10"/>
    <mergeCell ref="O10:R10"/>
    <mergeCell ref="S10:V10"/>
    <mergeCell ref="R11:R13"/>
    <mergeCell ref="O11:Q12"/>
  </mergeCells>
  <printOptions horizontalCentered="1"/>
  <pageMargins left="0.70866141732283472" right="0.70866141732283472" top="0.23622047244094491" bottom="0" header="0.31496062992125984" footer="0.31496062992125984"/>
  <pageSetup paperSize="9" scale="63" orientation="landscape" r:id="rId1"/>
  <colBreaks count="1" manualBreakCount="1">
    <brk id="22" max="1048575" man="1"/>
  </col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view="pageBreakPreview" zoomScaleNormal="70" zoomScaleSheetLayoutView="100" workbookViewId="0">
      <selection activeCell="D1" sqref="D1"/>
    </sheetView>
  </sheetViews>
  <sheetFormatPr defaultColWidth="9.140625" defaultRowHeight="12.75" x14ac:dyDescent="0.2"/>
  <cols>
    <col min="1" max="1" width="5.5703125" style="261" customWidth="1"/>
    <col min="2" max="2" width="12.42578125" style="261" customWidth="1"/>
    <col min="3" max="3" width="10.28515625" style="261" customWidth="1"/>
    <col min="4" max="4" width="12.85546875" style="261" customWidth="1"/>
    <col min="5" max="5" width="8.7109375" style="249" customWidth="1"/>
    <col min="6" max="7" width="8" style="249" customWidth="1"/>
    <col min="8" max="10" width="8.140625" style="249" customWidth="1"/>
    <col min="11" max="11" width="8.42578125" style="249" customWidth="1"/>
    <col min="12" max="12" width="8.140625" style="249" customWidth="1"/>
    <col min="13" max="13" width="11.28515625" style="249" customWidth="1"/>
    <col min="14" max="14" width="11.85546875" style="249" customWidth="1"/>
    <col min="15" max="16384" width="9.140625" style="249"/>
  </cols>
  <sheetData>
    <row r="1" spans="1:14" ht="30" customHeight="1" x14ac:dyDescent="0.2">
      <c r="E1" s="261"/>
      <c r="F1" s="261"/>
      <c r="G1" s="261"/>
      <c r="H1" s="261"/>
      <c r="I1" s="261"/>
      <c r="J1" s="261"/>
      <c r="K1" s="261"/>
      <c r="L1" s="261"/>
      <c r="M1" s="261"/>
      <c r="N1" s="261"/>
    </row>
    <row r="2" spans="1:14" ht="12.75" customHeight="1" x14ac:dyDescent="0.2">
      <c r="D2" s="1031"/>
      <c r="E2" s="1031"/>
      <c r="F2" s="261"/>
      <c r="G2" s="261"/>
      <c r="H2" s="261"/>
      <c r="I2" s="261"/>
      <c r="J2" s="261"/>
      <c r="K2" s="261"/>
      <c r="L2" s="261"/>
      <c r="M2" s="1033" t="s">
        <v>745</v>
      </c>
      <c r="N2" s="1033"/>
    </row>
    <row r="3" spans="1:14" ht="15.75" x14ac:dyDescent="0.25">
      <c r="A3" s="1029" t="s">
        <v>0</v>
      </c>
      <c r="B3" s="1029"/>
      <c r="C3" s="1029"/>
      <c r="D3" s="1029"/>
      <c r="E3" s="1029"/>
      <c r="F3" s="1029"/>
      <c r="G3" s="1029"/>
      <c r="H3" s="1029"/>
      <c r="I3" s="1029"/>
      <c r="J3" s="1029"/>
      <c r="K3" s="1029"/>
      <c r="L3" s="1029"/>
      <c r="M3" s="1029"/>
      <c r="N3" s="1029"/>
    </row>
    <row r="4" spans="1:14" ht="18" x14ac:dyDescent="0.25">
      <c r="A4" s="1030" t="s">
        <v>655</v>
      </c>
      <c r="B4" s="1030"/>
      <c r="C4" s="1030"/>
      <c r="D4" s="1030"/>
      <c r="E4" s="1030"/>
      <c r="F4" s="1030"/>
      <c r="G4" s="1030"/>
      <c r="H4" s="1030"/>
      <c r="I4" s="1030"/>
      <c r="J4" s="1030"/>
      <c r="K4" s="1030"/>
      <c r="L4" s="1030"/>
      <c r="M4" s="1030"/>
      <c r="N4" s="1030"/>
    </row>
    <row r="5" spans="1:14" ht="9.75" customHeight="1" x14ac:dyDescent="0.2">
      <c r="A5" s="1053" t="s">
        <v>742</v>
      </c>
      <c r="B5" s="1053"/>
      <c r="C5" s="1053"/>
      <c r="D5" s="1053"/>
      <c r="E5" s="1053"/>
      <c r="F5" s="1053"/>
      <c r="G5" s="1053"/>
      <c r="H5" s="1053"/>
      <c r="I5" s="1053"/>
      <c r="J5" s="1053"/>
      <c r="K5" s="1053"/>
      <c r="L5" s="1053"/>
      <c r="M5" s="1053"/>
      <c r="N5" s="1053"/>
    </row>
    <row r="6" spans="1:14" s="250" customFormat="1" ht="18.75" customHeight="1" x14ac:dyDescent="0.2">
      <c r="A6" s="1053"/>
      <c r="B6" s="1053"/>
      <c r="C6" s="1053"/>
      <c r="D6" s="1053"/>
      <c r="E6" s="1053"/>
      <c r="F6" s="1053"/>
      <c r="G6" s="1053"/>
      <c r="H6" s="1053"/>
      <c r="I6" s="1053"/>
      <c r="J6" s="1053"/>
      <c r="K6" s="1053"/>
      <c r="L6" s="1053"/>
      <c r="M6" s="1053"/>
      <c r="N6" s="1053"/>
    </row>
    <row r="7" spans="1:14" x14ac:dyDescent="0.2">
      <c r="A7" s="1032"/>
      <c r="B7" s="1032"/>
      <c r="C7" s="1032"/>
      <c r="D7" s="1032"/>
      <c r="E7" s="1032"/>
      <c r="F7" s="1032"/>
      <c r="G7" s="1032"/>
      <c r="H7" s="1032"/>
      <c r="I7" s="1032"/>
      <c r="J7" s="1032"/>
      <c r="K7" s="1032"/>
      <c r="L7" s="1032"/>
      <c r="M7" s="1032"/>
      <c r="N7" s="1032"/>
    </row>
    <row r="8" spans="1:14" ht="15.75" x14ac:dyDescent="0.25">
      <c r="A8" s="449" t="s">
        <v>896</v>
      </c>
      <c r="B8" s="449"/>
      <c r="C8" s="104"/>
      <c r="D8" s="293"/>
      <c r="E8" s="261"/>
      <c r="F8" s="261"/>
      <c r="G8" s="261"/>
      <c r="H8" s="1034"/>
      <c r="I8" s="1034"/>
      <c r="J8" s="1034"/>
      <c r="K8" s="1034"/>
      <c r="L8" s="1034"/>
      <c r="M8" s="1034"/>
      <c r="N8" s="1034"/>
    </row>
    <row r="9" spans="1:14" ht="24.75" customHeight="1" x14ac:dyDescent="0.2">
      <c r="A9" s="936" t="s">
        <v>2</v>
      </c>
      <c r="B9" s="936" t="s">
        <v>3</v>
      </c>
      <c r="C9" s="1051" t="s">
        <v>503</v>
      </c>
      <c r="D9" s="1038" t="s">
        <v>83</v>
      </c>
      <c r="E9" s="1035" t="s">
        <v>84</v>
      </c>
      <c r="F9" s="1036"/>
      <c r="G9" s="1036"/>
      <c r="H9" s="1037"/>
      <c r="I9" s="1035" t="s">
        <v>735</v>
      </c>
      <c r="J9" s="1036"/>
      <c r="K9" s="1036"/>
      <c r="L9" s="1036"/>
      <c r="M9" s="1036"/>
      <c r="N9" s="1036"/>
    </row>
    <row r="10" spans="1:14" ht="44.45" customHeight="1" x14ac:dyDescent="0.2">
      <c r="A10" s="936"/>
      <c r="B10" s="936"/>
      <c r="C10" s="1052"/>
      <c r="D10" s="1039"/>
      <c r="E10" s="294" t="s">
        <v>181</v>
      </c>
      <c r="F10" s="294" t="s">
        <v>115</v>
      </c>
      <c r="G10" s="294" t="s">
        <v>116</v>
      </c>
      <c r="H10" s="294" t="s">
        <v>451</v>
      </c>
      <c r="I10" s="294" t="s">
        <v>17</v>
      </c>
      <c r="J10" s="294" t="s">
        <v>736</v>
      </c>
      <c r="K10" s="294" t="s">
        <v>737</v>
      </c>
      <c r="L10" s="294" t="s">
        <v>738</v>
      </c>
      <c r="M10" s="294" t="s">
        <v>739</v>
      </c>
      <c r="N10" s="294" t="s">
        <v>740</v>
      </c>
    </row>
    <row r="11" spans="1:14" s="251" customFormat="1" x14ac:dyDescent="0.2">
      <c r="A11" s="294">
        <v>1</v>
      </c>
      <c r="B11" s="294">
        <v>2</v>
      </c>
      <c r="C11" s="294">
        <v>3</v>
      </c>
      <c r="D11" s="294">
        <v>8</v>
      </c>
      <c r="E11" s="294">
        <v>9</v>
      </c>
      <c r="F11" s="294">
        <v>10</v>
      </c>
      <c r="G11" s="294">
        <v>11</v>
      </c>
      <c r="H11" s="294">
        <v>12</v>
      </c>
      <c r="I11" s="294">
        <v>13</v>
      </c>
      <c r="J11" s="294">
        <v>14</v>
      </c>
      <c r="K11" s="294">
        <v>15</v>
      </c>
      <c r="L11" s="294">
        <v>16</v>
      </c>
      <c r="M11" s="294">
        <v>17</v>
      </c>
      <c r="N11" s="294">
        <v>18</v>
      </c>
    </row>
    <row r="12" spans="1:14" x14ac:dyDescent="0.2">
      <c r="A12" s="8">
        <v>1</v>
      </c>
      <c r="B12" s="19" t="s">
        <v>830</v>
      </c>
      <c r="C12" s="265"/>
      <c r="D12" s="296"/>
      <c r="E12" s="265"/>
      <c r="F12" s="265"/>
      <c r="G12" s="265"/>
      <c r="H12" s="265"/>
      <c r="I12" s="265"/>
      <c r="J12" s="265"/>
      <c r="K12" s="265"/>
      <c r="L12" s="265"/>
      <c r="M12" s="265"/>
      <c r="N12" s="265"/>
    </row>
    <row r="13" spans="1:14" x14ac:dyDescent="0.2">
      <c r="A13" s="8">
        <v>2</v>
      </c>
      <c r="B13" s="19" t="s">
        <v>831</v>
      </c>
      <c r="C13" s="265"/>
      <c r="D13" s="296"/>
      <c r="E13" s="265"/>
      <c r="F13" s="265"/>
      <c r="G13" s="265"/>
      <c r="H13" s="265"/>
      <c r="I13" s="265"/>
      <c r="J13" s="265"/>
      <c r="K13" s="265"/>
      <c r="L13" s="265"/>
      <c r="M13" s="265"/>
      <c r="N13" s="265"/>
    </row>
    <row r="14" spans="1:14" x14ac:dyDescent="0.2">
      <c r="A14" s="8">
        <v>3</v>
      </c>
      <c r="B14" s="19" t="s">
        <v>832</v>
      </c>
      <c r="C14" s="265"/>
      <c r="D14" s="296"/>
      <c r="E14" s="265"/>
      <c r="F14" s="265"/>
      <c r="G14" s="265"/>
      <c r="H14" s="265"/>
      <c r="I14" s="265"/>
      <c r="J14" s="265"/>
      <c r="K14" s="265"/>
      <c r="L14" s="265"/>
      <c r="M14" s="265"/>
      <c r="N14" s="265"/>
    </row>
    <row r="15" spans="1:14" x14ac:dyDescent="0.2">
      <c r="A15" s="8">
        <v>4</v>
      </c>
      <c r="B15" s="19" t="s">
        <v>833</v>
      </c>
      <c r="C15" s="265"/>
      <c r="D15" s="296"/>
      <c r="E15" s="265"/>
      <c r="F15" s="265"/>
      <c r="G15" s="265"/>
      <c r="H15" s="265"/>
      <c r="I15" s="265"/>
      <c r="J15" s="265"/>
      <c r="K15" s="265"/>
      <c r="L15" s="265"/>
      <c r="M15" s="265"/>
      <c r="N15" s="265"/>
    </row>
    <row r="16" spans="1:14" x14ac:dyDescent="0.2">
      <c r="A16" s="8">
        <v>5</v>
      </c>
      <c r="B16" s="19" t="s">
        <v>834</v>
      </c>
      <c r="C16" s="265"/>
      <c r="D16" s="296"/>
      <c r="E16" s="265"/>
      <c r="F16" s="1042" t="s">
        <v>855</v>
      </c>
      <c r="G16" s="1043"/>
      <c r="H16" s="1043"/>
      <c r="I16" s="1043"/>
      <c r="J16" s="1043"/>
      <c r="K16" s="1043"/>
      <c r="L16" s="1044"/>
      <c r="M16" s="265"/>
      <c r="N16" s="265"/>
    </row>
    <row r="17" spans="1:14" x14ac:dyDescent="0.2">
      <c r="A17" s="8">
        <v>6</v>
      </c>
      <c r="B17" s="19" t="s">
        <v>835</v>
      </c>
      <c r="C17" s="265"/>
      <c r="D17" s="296"/>
      <c r="E17" s="265"/>
      <c r="F17" s="1045"/>
      <c r="G17" s="1046"/>
      <c r="H17" s="1046"/>
      <c r="I17" s="1046"/>
      <c r="J17" s="1046"/>
      <c r="K17" s="1046"/>
      <c r="L17" s="1047"/>
      <c r="M17" s="265"/>
      <c r="N17" s="265"/>
    </row>
    <row r="18" spans="1:14" x14ac:dyDescent="0.2">
      <c r="A18" s="8">
        <v>7</v>
      </c>
      <c r="B18" s="19" t="s">
        <v>836</v>
      </c>
      <c r="C18" s="265"/>
      <c r="D18" s="296"/>
      <c r="E18" s="265"/>
      <c r="F18" s="1048"/>
      <c r="G18" s="1049"/>
      <c r="H18" s="1049"/>
      <c r="I18" s="1049"/>
      <c r="J18" s="1049"/>
      <c r="K18" s="1049"/>
      <c r="L18" s="1050"/>
      <c r="M18" s="265"/>
      <c r="N18" s="265"/>
    </row>
    <row r="19" spans="1:14" x14ac:dyDescent="0.2">
      <c r="A19" s="8">
        <v>8</v>
      </c>
      <c r="B19" s="19" t="s">
        <v>837</v>
      </c>
      <c r="C19" s="265"/>
      <c r="D19" s="296"/>
      <c r="E19" s="265"/>
      <c r="F19" s="265"/>
      <c r="G19" s="265"/>
      <c r="H19" s="265"/>
      <c r="I19" s="265"/>
      <c r="J19" s="265"/>
      <c r="K19" s="265"/>
      <c r="L19" s="265"/>
      <c r="M19" s="265"/>
      <c r="N19" s="265"/>
    </row>
    <row r="20" spans="1:14" x14ac:dyDescent="0.2">
      <c r="A20" s="8">
        <v>9</v>
      </c>
      <c r="B20" s="19" t="s">
        <v>838</v>
      </c>
      <c r="C20" s="265"/>
      <c r="D20" s="296"/>
      <c r="E20" s="265"/>
      <c r="F20" s="265"/>
      <c r="G20" s="265"/>
      <c r="H20" s="265"/>
      <c r="I20" s="265"/>
      <c r="J20" s="265"/>
      <c r="K20" s="265"/>
      <c r="L20" s="265"/>
      <c r="M20" s="265"/>
      <c r="N20" s="265"/>
    </row>
    <row r="21" spans="1:14" x14ac:dyDescent="0.2">
      <c r="A21" s="8">
        <v>10</v>
      </c>
      <c r="B21" s="19" t="s">
        <v>839</v>
      </c>
      <c r="C21" s="265"/>
      <c r="D21" s="296"/>
      <c r="E21" s="265"/>
      <c r="F21" s="265"/>
      <c r="G21" s="265"/>
      <c r="H21" s="265"/>
      <c r="I21" s="265"/>
      <c r="J21" s="265"/>
      <c r="K21" s="265"/>
      <c r="L21" s="265"/>
      <c r="M21" s="265"/>
      <c r="N21" s="265"/>
    </row>
    <row r="22" spans="1:14" x14ac:dyDescent="0.2">
      <c r="A22" s="8">
        <v>11</v>
      </c>
      <c r="B22" s="19" t="s">
        <v>840</v>
      </c>
      <c r="C22" s="265"/>
      <c r="D22" s="296"/>
      <c r="E22" s="265"/>
      <c r="F22" s="265"/>
      <c r="G22" s="265"/>
      <c r="H22" s="265"/>
      <c r="I22" s="265"/>
      <c r="J22" s="265"/>
      <c r="K22" s="265"/>
      <c r="L22" s="265"/>
      <c r="M22" s="265"/>
      <c r="N22" s="265"/>
    </row>
    <row r="23" spans="1:14" x14ac:dyDescent="0.2">
      <c r="A23" s="8">
        <v>12</v>
      </c>
      <c r="B23" s="19" t="s">
        <v>841</v>
      </c>
      <c r="C23" s="265"/>
      <c r="D23" s="296"/>
      <c r="E23" s="265"/>
      <c r="F23" s="265"/>
      <c r="G23" s="265"/>
      <c r="H23" s="265"/>
      <c r="I23" s="265"/>
      <c r="J23" s="265"/>
      <c r="K23" s="265"/>
      <c r="L23" s="265"/>
      <c r="M23" s="265"/>
      <c r="N23" s="265"/>
    </row>
    <row r="24" spans="1:14" x14ac:dyDescent="0.2">
      <c r="A24" s="29"/>
      <c r="B24" s="29" t="s">
        <v>17</v>
      </c>
      <c r="C24" s="265"/>
      <c r="D24" s="296"/>
      <c r="E24" s="265"/>
      <c r="F24" s="265"/>
      <c r="G24" s="265"/>
      <c r="H24" s="265"/>
      <c r="I24" s="265"/>
      <c r="J24" s="265"/>
      <c r="K24" s="265"/>
      <c r="L24" s="265"/>
      <c r="M24" s="265"/>
      <c r="N24" s="265"/>
    </row>
    <row r="25" spans="1:14" x14ac:dyDescent="0.2">
      <c r="A25" s="267" t="s">
        <v>7</v>
      </c>
      <c r="B25" s="265"/>
      <c r="C25" s="265"/>
      <c r="D25" s="296"/>
      <c r="E25" s="265"/>
      <c r="F25" s="265"/>
      <c r="G25" s="265"/>
      <c r="H25" s="265"/>
      <c r="I25" s="265"/>
      <c r="J25" s="265"/>
      <c r="K25" s="265"/>
      <c r="L25" s="265"/>
      <c r="M25" s="265"/>
      <c r="N25" s="265"/>
    </row>
    <row r="26" spans="1:14" x14ac:dyDescent="0.2">
      <c r="A26" s="268"/>
      <c r="B26" s="268"/>
      <c r="C26" s="268"/>
      <c r="D26" s="268"/>
      <c r="E26" s="261"/>
      <c r="F26" s="261"/>
      <c r="G26" s="261"/>
      <c r="H26" s="261"/>
      <c r="I26" s="261"/>
      <c r="J26" s="261"/>
      <c r="K26" s="261"/>
      <c r="L26" s="261"/>
      <c r="M26" s="261"/>
      <c r="N26" s="261"/>
    </row>
    <row r="27" spans="1:14" x14ac:dyDescent="0.2">
      <c r="A27" s="269" t="s">
        <v>8</v>
      </c>
      <c r="B27" s="270"/>
      <c r="C27" s="270"/>
      <c r="D27" s="268"/>
      <c r="E27" s="261"/>
      <c r="F27" s="261"/>
      <c r="G27" s="261"/>
      <c r="H27" s="261"/>
      <c r="I27" s="261"/>
      <c r="J27" s="261"/>
      <c r="K27" s="261"/>
      <c r="L27" s="261"/>
      <c r="M27" s="261"/>
      <c r="N27" s="261"/>
    </row>
    <row r="28" spans="1:14" x14ac:dyDescent="0.2">
      <c r="A28" s="271" t="s">
        <v>9</v>
      </c>
      <c r="B28" s="271"/>
      <c r="C28" s="271"/>
      <c r="E28" s="261"/>
      <c r="F28" s="261"/>
      <c r="G28" s="261"/>
      <c r="H28" s="261"/>
      <c r="I28" s="261"/>
      <c r="J28" s="261"/>
      <c r="K28" s="261"/>
      <c r="L28" s="261"/>
      <c r="M28" s="261"/>
      <c r="N28" s="261"/>
    </row>
    <row r="29" spans="1:14" x14ac:dyDescent="0.2">
      <c r="A29" s="271" t="s">
        <v>10</v>
      </c>
      <c r="B29" s="271"/>
      <c r="C29" s="271"/>
      <c r="E29" s="261"/>
      <c r="F29" s="261"/>
      <c r="G29" s="261"/>
      <c r="H29" s="261"/>
      <c r="I29" s="261"/>
      <c r="J29" s="261"/>
      <c r="K29" s="261"/>
      <c r="L29" s="261"/>
      <c r="M29" s="261"/>
      <c r="N29" s="261"/>
    </row>
    <row r="30" spans="1:14" x14ac:dyDescent="0.2">
      <c r="A30" s="271"/>
      <c r="B30" s="271"/>
      <c r="C30" s="271"/>
      <c r="E30" s="261"/>
      <c r="F30" s="261"/>
      <c r="G30" s="261"/>
      <c r="H30" s="261"/>
      <c r="I30" s="261"/>
      <c r="J30" s="261"/>
      <c r="K30" s="261"/>
      <c r="L30" s="261"/>
      <c r="M30" s="261"/>
      <c r="N30" s="261"/>
    </row>
    <row r="31" spans="1:14" x14ac:dyDescent="0.2">
      <c r="E31" s="261"/>
      <c r="F31" s="261"/>
      <c r="G31" s="261"/>
      <c r="H31" s="261"/>
      <c r="I31" s="261"/>
      <c r="J31" s="261"/>
      <c r="K31" s="261"/>
      <c r="L31" s="261"/>
      <c r="M31" s="261"/>
      <c r="N31" s="261"/>
    </row>
    <row r="32" spans="1:14" ht="14.25" customHeight="1" x14ac:dyDescent="0.25">
      <c r="E32" s="261"/>
      <c r="F32" s="261"/>
      <c r="G32" s="261"/>
      <c r="H32" s="261"/>
      <c r="I32" s="261"/>
      <c r="J32" s="261"/>
      <c r="K32" s="271" t="s">
        <v>828</v>
      </c>
      <c r="L32" s="271"/>
      <c r="M32" s="456"/>
      <c r="N32" s="261"/>
    </row>
    <row r="33" spans="1:14" x14ac:dyDescent="0.2">
      <c r="A33" s="271" t="s">
        <v>12</v>
      </c>
      <c r="E33" s="261"/>
      <c r="F33" s="261"/>
      <c r="G33" s="261"/>
      <c r="H33" s="261"/>
      <c r="I33" s="261"/>
      <c r="J33" s="261"/>
      <c r="K33" s="1027" t="s">
        <v>824</v>
      </c>
      <c r="L33" s="1027"/>
      <c r="M33" s="1027"/>
      <c r="N33" s="261"/>
    </row>
    <row r="34" spans="1:14" x14ac:dyDescent="0.2">
      <c r="E34" s="261"/>
      <c r="F34" s="261"/>
      <c r="G34" s="261"/>
      <c r="H34" s="261"/>
      <c r="I34" s="261"/>
      <c r="J34" s="261"/>
      <c r="K34" s="1027" t="s">
        <v>825</v>
      </c>
      <c r="L34" s="1027"/>
      <c r="M34" s="1027"/>
      <c r="N34" s="261"/>
    </row>
    <row r="35" spans="1:14" x14ac:dyDescent="0.2">
      <c r="E35" s="261"/>
      <c r="F35" s="261"/>
      <c r="G35" s="261"/>
      <c r="H35" s="261"/>
      <c r="I35" s="261"/>
      <c r="J35" s="261"/>
      <c r="K35" s="1027" t="s">
        <v>82</v>
      </c>
      <c r="L35" s="1027"/>
      <c r="M35" s="1027"/>
      <c r="N35" s="261"/>
    </row>
  </sheetData>
  <mergeCells count="17">
    <mergeCell ref="F16:L18"/>
    <mergeCell ref="K33:M33"/>
    <mergeCell ref="K34:M34"/>
    <mergeCell ref="K35:M35"/>
    <mergeCell ref="A7:N7"/>
    <mergeCell ref="C9:C10"/>
    <mergeCell ref="H8:N8"/>
    <mergeCell ref="A9:A10"/>
    <mergeCell ref="B9:B10"/>
    <mergeCell ref="D9:D10"/>
    <mergeCell ref="E9:H9"/>
    <mergeCell ref="I9:N9"/>
    <mergeCell ref="D2:E2"/>
    <mergeCell ref="M2:N2"/>
    <mergeCell ref="A3:N3"/>
    <mergeCell ref="A4:N4"/>
    <mergeCell ref="A5:N6"/>
  </mergeCells>
  <printOptions horizontalCentered="1"/>
  <pageMargins left="0.70866141732283472" right="0.70866141732283472" top="0.23622047244094491" bottom="0" header="0.31496062992125984" footer="0.31496062992125984"/>
  <pageSetup paperSize="9"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view="pageBreakPreview" zoomScaleNormal="70" zoomScaleSheetLayoutView="100" workbookViewId="0">
      <selection activeCell="O36" sqref="O36"/>
    </sheetView>
  </sheetViews>
  <sheetFormatPr defaultColWidth="9.140625" defaultRowHeight="12.75" x14ac:dyDescent="0.2"/>
  <cols>
    <col min="1" max="1" width="5.5703125" style="261" customWidth="1"/>
    <col min="2" max="2" width="8.85546875" style="261" customWidth="1"/>
    <col min="3" max="3" width="10.28515625" style="261" customWidth="1"/>
    <col min="4" max="4" width="12.85546875" style="261" customWidth="1"/>
    <col min="5" max="5" width="8.7109375" style="249" customWidth="1"/>
    <col min="6" max="7" width="8" style="249" customWidth="1"/>
    <col min="8" max="9" width="9.42578125" style="249" customWidth="1"/>
    <col min="10" max="10" width="9.5703125" style="249" customWidth="1"/>
    <col min="11" max="11" width="9.42578125" style="249" customWidth="1"/>
    <col min="12" max="12" width="8.42578125" style="249" customWidth="1"/>
    <col min="13" max="13" width="11.28515625" style="249" customWidth="1"/>
    <col min="14" max="14" width="11.85546875" style="249" customWidth="1"/>
    <col min="15" max="16384" width="9.140625" style="249"/>
  </cols>
  <sheetData>
    <row r="1" spans="1:14" ht="30" customHeight="1" x14ac:dyDescent="0.2">
      <c r="E1" s="261"/>
      <c r="F1" s="261"/>
      <c r="G1" s="261"/>
      <c r="H1" s="261"/>
      <c r="I1" s="261"/>
      <c r="J1" s="261"/>
      <c r="K1" s="261"/>
      <c r="L1" s="261"/>
      <c r="M1" s="261"/>
      <c r="N1" s="261"/>
    </row>
    <row r="2" spans="1:14" ht="12.75" customHeight="1" x14ac:dyDescent="0.2">
      <c r="D2" s="1031"/>
      <c r="E2" s="1031"/>
      <c r="F2" s="261"/>
      <c r="G2" s="261"/>
      <c r="H2" s="261"/>
      <c r="I2" s="261"/>
      <c r="J2" s="261"/>
      <c r="K2" s="261"/>
      <c r="L2" s="261"/>
      <c r="M2" s="1033" t="s">
        <v>768</v>
      </c>
      <c r="N2" s="1033"/>
    </row>
    <row r="3" spans="1:14" ht="15.75" x14ac:dyDescent="0.25">
      <c r="A3" s="1029" t="s">
        <v>0</v>
      </c>
      <c r="B3" s="1029"/>
      <c r="C3" s="1029"/>
      <c r="D3" s="1029"/>
      <c r="E3" s="1029"/>
      <c r="F3" s="1029"/>
      <c r="G3" s="1029"/>
      <c r="H3" s="1029"/>
      <c r="I3" s="1029"/>
      <c r="J3" s="1029"/>
      <c r="K3" s="1029"/>
      <c r="L3" s="1029"/>
      <c r="M3" s="1029"/>
      <c r="N3" s="1029"/>
    </row>
    <row r="4" spans="1:14" ht="18" x14ac:dyDescent="0.25">
      <c r="A4" s="1030" t="s">
        <v>655</v>
      </c>
      <c r="B4" s="1030"/>
      <c r="C4" s="1030"/>
      <c r="D4" s="1030"/>
      <c r="E4" s="1030"/>
      <c r="F4" s="1030"/>
      <c r="G4" s="1030"/>
      <c r="H4" s="1030"/>
      <c r="I4" s="1030"/>
      <c r="J4" s="1030"/>
      <c r="K4" s="1030"/>
      <c r="L4" s="1030"/>
      <c r="M4" s="1030"/>
      <c r="N4" s="1030"/>
    </row>
    <row r="5" spans="1:14" ht="9.75" customHeight="1" x14ac:dyDescent="0.2">
      <c r="A5" s="1053" t="s">
        <v>767</v>
      </c>
      <c r="B5" s="1053"/>
      <c r="C5" s="1053"/>
      <c r="D5" s="1053"/>
      <c r="E5" s="1053"/>
      <c r="F5" s="1053"/>
      <c r="G5" s="1053"/>
      <c r="H5" s="1053"/>
      <c r="I5" s="1053"/>
      <c r="J5" s="1053"/>
      <c r="K5" s="1053"/>
      <c r="L5" s="1053"/>
      <c r="M5" s="1053"/>
      <c r="N5" s="1053"/>
    </row>
    <row r="6" spans="1:14" s="250" customFormat="1" ht="20.25" customHeight="1" x14ac:dyDescent="0.2">
      <c r="A6" s="1053"/>
      <c r="B6" s="1053"/>
      <c r="C6" s="1053"/>
      <c r="D6" s="1053"/>
      <c r="E6" s="1053"/>
      <c r="F6" s="1053"/>
      <c r="G6" s="1053"/>
      <c r="H6" s="1053"/>
      <c r="I6" s="1053"/>
      <c r="J6" s="1053"/>
      <c r="K6" s="1053"/>
      <c r="L6" s="1053"/>
      <c r="M6" s="1053"/>
      <c r="N6" s="1053"/>
    </row>
    <row r="7" spans="1:14" x14ac:dyDescent="0.2">
      <c r="A7" s="1032"/>
      <c r="B7" s="1032"/>
      <c r="C7" s="1032"/>
      <c r="D7" s="1032"/>
      <c r="E7" s="1032"/>
      <c r="F7" s="1032"/>
      <c r="G7" s="1032"/>
      <c r="H7" s="1032"/>
      <c r="I7" s="1032"/>
      <c r="J7" s="1032"/>
      <c r="K7" s="1032"/>
      <c r="L7" s="1032"/>
      <c r="M7" s="1032"/>
      <c r="N7" s="1032"/>
    </row>
    <row r="8" spans="1:14" ht="15.75" x14ac:dyDescent="0.25">
      <c r="A8" s="449" t="s">
        <v>896</v>
      </c>
      <c r="B8" s="449"/>
      <c r="C8" s="104"/>
      <c r="D8" s="293"/>
      <c r="E8" s="261"/>
      <c r="F8" s="261"/>
      <c r="G8" s="261"/>
      <c r="H8" s="1034"/>
      <c r="I8" s="1034"/>
      <c r="J8" s="1034"/>
      <c r="K8" s="1034"/>
      <c r="L8" s="1034"/>
      <c r="M8" s="1034"/>
      <c r="N8" s="1034"/>
    </row>
    <row r="9" spans="1:14" ht="24.75" customHeight="1" x14ac:dyDescent="0.2">
      <c r="A9" s="936" t="s">
        <v>2</v>
      </c>
      <c r="B9" s="936" t="s">
        <v>3</v>
      </c>
      <c r="C9" s="1051" t="s">
        <v>503</v>
      </c>
      <c r="D9" s="1038" t="s">
        <v>83</v>
      </c>
      <c r="E9" s="1035" t="s">
        <v>84</v>
      </c>
      <c r="F9" s="1036"/>
      <c r="G9" s="1036"/>
      <c r="H9" s="1037"/>
      <c r="I9" s="1035" t="s">
        <v>735</v>
      </c>
      <c r="J9" s="1036"/>
      <c r="K9" s="1036"/>
      <c r="L9" s="1036"/>
      <c r="M9" s="1036"/>
      <c r="N9" s="1036"/>
    </row>
    <row r="10" spans="1:14" ht="44.45" customHeight="1" x14ac:dyDescent="0.2">
      <c r="A10" s="936"/>
      <c r="B10" s="936"/>
      <c r="C10" s="1052"/>
      <c r="D10" s="1039"/>
      <c r="E10" s="294" t="s">
        <v>181</v>
      </c>
      <c r="F10" s="294" t="s">
        <v>115</v>
      </c>
      <c r="G10" s="294" t="s">
        <v>116</v>
      </c>
      <c r="H10" s="294" t="s">
        <v>451</v>
      </c>
      <c r="I10" s="294" t="s">
        <v>17</v>
      </c>
      <c r="J10" s="294" t="s">
        <v>736</v>
      </c>
      <c r="K10" s="294" t="s">
        <v>737</v>
      </c>
      <c r="L10" s="294" t="s">
        <v>738</v>
      </c>
      <c r="M10" s="294" t="s">
        <v>739</v>
      </c>
      <c r="N10" s="294" t="s">
        <v>740</v>
      </c>
    </row>
    <row r="11" spans="1:14" s="251" customFormat="1" x14ac:dyDescent="0.2">
      <c r="A11" s="294">
        <v>1</v>
      </c>
      <c r="B11" s="294">
        <v>2</v>
      </c>
      <c r="C11" s="294">
        <v>3</v>
      </c>
      <c r="D11" s="294">
        <v>8</v>
      </c>
      <c r="E11" s="294">
        <v>9</v>
      </c>
      <c r="F11" s="294">
        <v>10</v>
      </c>
      <c r="G11" s="294">
        <v>11</v>
      </c>
      <c r="H11" s="294">
        <v>12</v>
      </c>
      <c r="I11" s="294">
        <v>13</v>
      </c>
      <c r="J11" s="294">
        <v>14</v>
      </c>
      <c r="K11" s="294">
        <v>15</v>
      </c>
      <c r="L11" s="294">
        <v>16</v>
      </c>
      <c r="M11" s="294">
        <v>17</v>
      </c>
      <c r="N11" s="294">
        <v>18</v>
      </c>
    </row>
    <row r="12" spans="1:14" x14ac:dyDescent="0.2">
      <c r="A12" s="8">
        <v>1</v>
      </c>
      <c r="B12" s="19" t="s">
        <v>830</v>
      </c>
      <c r="C12" s="265"/>
      <c r="D12" s="296"/>
      <c r="E12" s="265"/>
      <c r="F12" s="265"/>
      <c r="G12" s="265"/>
      <c r="H12" s="265"/>
      <c r="I12" s="265"/>
      <c r="J12" s="265"/>
      <c r="K12" s="265"/>
      <c r="L12" s="265"/>
      <c r="M12" s="265"/>
      <c r="N12" s="265"/>
    </row>
    <row r="13" spans="1:14" x14ac:dyDescent="0.2">
      <c r="A13" s="8">
        <v>2</v>
      </c>
      <c r="B13" s="19" t="s">
        <v>831</v>
      </c>
      <c r="C13" s="265"/>
      <c r="D13" s="296"/>
      <c r="E13" s="265"/>
      <c r="F13" s="265"/>
      <c r="G13" s="265"/>
      <c r="H13" s="265"/>
      <c r="I13" s="265"/>
      <c r="J13" s="265"/>
      <c r="K13" s="265"/>
      <c r="L13" s="265"/>
      <c r="M13" s="265"/>
      <c r="N13" s="265"/>
    </row>
    <row r="14" spans="1:14" x14ac:dyDescent="0.2">
      <c r="A14" s="8">
        <v>3</v>
      </c>
      <c r="B14" s="19" t="s">
        <v>832</v>
      </c>
      <c r="C14" s="265"/>
      <c r="D14" s="296"/>
      <c r="E14" s="265"/>
      <c r="F14" s="265"/>
      <c r="G14" s="265"/>
      <c r="H14" s="265"/>
      <c r="I14" s="265"/>
      <c r="J14" s="265"/>
      <c r="K14" s="265"/>
      <c r="L14" s="265"/>
      <c r="M14" s="265"/>
      <c r="N14" s="265"/>
    </row>
    <row r="15" spans="1:14" x14ac:dyDescent="0.2">
      <c r="A15" s="8">
        <v>4</v>
      </c>
      <c r="B15" s="19" t="s">
        <v>833</v>
      </c>
      <c r="C15" s="265"/>
      <c r="D15" s="296"/>
      <c r="E15" s="265"/>
      <c r="F15" s="265"/>
      <c r="G15" s="265"/>
      <c r="H15" s="265"/>
      <c r="I15" s="265"/>
      <c r="J15" s="265"/>
      <c r="K15" s="265"/>
      <c r="L15" s="265"/>
      <c r="M15" s="265"/>
      <c r="N15" s="265"/>
    </row>
    <row r="16" spans="1:14" x14ac:dyDescent="0.2">
      <c r="A16" s="8">
        <v>5</v>
      </c>
      <c r="B16" s="19" t="s">
        <v>834</v>
      </c>
      <c r="C16" s="265"/>
      <c r="D16" s="296"/>
      <c r="E16" s="1042" t="s">
        <v>855</v>
      </c>
      <c r="F16" s="1043"/>
      <c r="G16" s="1043"/>
      <c r="H16" s="1043"/>
      <c r="I16" s="1043"/>
      <c r="J16" s="1043"/>
      <c r="K16" s="1044"/>
      <c r="L16" s="265"/>
      <c r="M16" s="265"/>
      <c r="N16" s="265"/>
    </row>
    <row r="17" spans="1:14" x14ac:dyDescent="0.2">
      <c r="A17" s="8">
        <v>6</v>
      </c>
      <c r="B17" s="19" t="s">
        <v>835</v>
      </c>
      <c r="C17" s="265"/>
      <c r="D17" s="296"/>
      <c r="E17" s="1045"/>
      <c r="F17" s="1046"/>
      <c r="G17" s="1046"/>
      <c r="H17" s="1046"/>
      <c r="I17" s="1046"/>
      <c r="J17" s="1046"/>
      <c r="K17" s="1047"/>
      <c r="L17" s="265"/>
      <c r="M17" s="265"/>
      <c r="N17" s="265"/>
    </row>
    <row r="18" spans="1:14" x14ac:dyDescent="0.2">
      <c r="A18" s="8">
        <v>7</v>
      </c>
      <c r="B18" s="19" t="s">
        <v>836</v>
      </c>
      <c r="C18" s="265"/>
      <c r="D18" s="296"/>
      <c r="E18" s="1045"/>
      <c r="F18" s="1046"/>
      <c r="G18" s="1046"/>
      <c r="H18" s="1046"/>
      <c r="I18" s="1046"/>
      <c r="J18" s="1046"/>
      <c r="K18" s="1047"/>
      <c r="L18" s="265"/>
      <c r="M18" s="265"/>
      <c r="N18" s="265"/>
    </row>
    <row r="19" spans="1:14" x14ac:dyDescent="0.2">
      <c r="A19" s="8">
        <v>8</v>
      </c>
      <c r="B19" s="19" t="s">
        <v>837</v>
      </c>
      <c r="C19" s="265"/>
      <c r="D19" s="296"/>
      <c r="E19" s="1048"/>
      <c r="F19" s="1049"/>
      <c r="G19" s="1049"/>
      <c r="H19" s="1049"/>
      <c r="I19" s="1049"/>
      <c r="J19" s="1049"/>
      <c r="K19" s="1050"/>
      <c r="L19" s="265"/>
      <c r="M19" s="265"/>
      <c r="N19" s="265"/>
    </row>
    <row r="20" spans="1:14" x14ac:dyDescent="0.2">
      <c r="A20" s="8">
        <v>9</v>
      </c>
      <c r="B20" s="19" t="s">
        <v>838</v>
      </c>
      <c r="C20" s="265"/>
      <c r="D20" s="296"/>
      <c r="E20" s="265"/>
      <c r="F20" s="265"/>
      <c r="G20" s="265"/>
      <c r="H20" s="265"/>
      <c r="I20" s="265"/>
      <c r="J20" s="265"/>
      <c r="K20" s="265"/>
      <c r="L20" s="265"/>
      <c r="M20" s="265"/>
      <c r="N20" s="265"/>
    </row>
    <row r="21" spans="1:14" x14ac:dyDescent="0.2">
      <c r="A21" s="8">
        <v>10</v>
      </c>
      <c r="B21" s="19" t="s">
        <v>839</v>
      </c>
      <c r="C21" s="265"/>
      <c r="D21" s="296"/>
      <c r="E21" s="265"/>
      <c r="F21" s="265"/>
      <c r="G21" s="265"/>
      <c r="H21" s="265"/>
      <c r="I21" s="265"/>
      <c r="J21" s="265"/>
      <c r="K21" s="265"/>
      <c r="L21" s="265"/>
      <c r="M21" s="265"/>
      <c r="N21" s="265"/>
    </row>
    <row r="22" spans="1:14" x14ac:dyDescent="0.2">
      <c r="A22" s="8">
        <v>11</v>
      </c>
      <c r="B22" s="19" t="s">
        <v>840</v>
      </c>
      <c r="C22" s="265"/>
      <c r="D22" s="296"/>
      <c r="E22" s="265"/>
      <c r="F22" s="265"/>
      <c r="G22" s="265"/>
      <c r="H22" s="265"/>
      <c r="I22" s="265"/>
      <c r="J22" s="265"/>
      <c r="K22" s="265"/>
      <c r="L22" s="265"/>
      <c r="M22" s="265"/>
      <c r="N22" s="265"/>
    </row>
    <row r="23" spans="1:14" x14ac:dyDescent="0.2">
      <c r="A23" s="8">
        <v>12</v>
      </c>
      <c r="B23" s="19" t="s">
        <v>841</v>
      </c>
      <c r="C23" s="265"/>
      <c r="D23" s="296"/>
      <c r="E23" s="265"/>
      <c r="F23" s="265"/>
      <c r="G23" s="265"/>
      <c r="H23" s="265"/>
      <c r="I23" s="265"/>
      <c r="J23" s="265"/>
      <c r="K23" s="265"/>
      <c r="L23" s="265"/>
      <c r="M23" s="265"/>
      <c r="N23" s="265"/>
    </row>
    <row r="24" spans="1:14" x14ac:dyDescent="0.2">
      <c r="A24" s="29"/>
      <c r="B24" s="29" t="s">
        <v>17</v>
      </c>
      <c r="C24" s="265"/>
      <c r="D24" s="296"/>
      <c r="E24" s="265"/>
      <c r="F24" s="265"/>
      <c r="G24" s="265"/>
      <c r="H24" s="265"/>
      <c r="I24" s="265"/>
      <c r="J24" s="265"/>
      <c r="K24" s="265"/>
      <c r="L24" s="265"/>
      <c r="M24" s="265"/>
      <c r="N24" s="265"/>
    </row>
    <row r="25" spans="1:14" x14ac:dyDescent="0.2">
      <c r="A25" s="267" t="s">
        <v>7</v>
      </c>
      <c r="B25" s="265"/>
      <c r="C25" s="265"/>
      <c r="D25" s="296"/>
      <c r="E25" s="265"/>
      <c r="F25" s="265"/>
      <c r="G25" s="265"/>
      <c r="H25" s="265"/>
      <c r="I25" s="265"/>
      <c r="J25" s="265"/>
      <c r="K25" s="265"/>
      <c r="L25" s="265"/>
      <c r="M25" s="265"/>
      <c r="N25" s="265"/>
    </row>
    <row r="26" spans="1:14" x14ac:dyDescent="0.2">
      <c r="A26" s="268"/>
      <c r="B26" s="268"/>
      <c r="C26" s="268"/>
      <c r="D26" s="268"/>
      <c r="E26" s="261"/>
      <c r="F26" s="261"/>
      <c r="G26" s="261"/>
      <c r="H26" s="261"/>
      <c r="I26" s="261"/>
      <c r="J26" s="261"/>
      <c r="K26" s="261"/>
      <c r="L26" s="261"/>
      <c r="M26" s="261"/>
      <c r="N26" s="261"/>
    </row>
    <row r="27" spans="1:14" x14ac:dyDescent="0.2">
      <c r="A27" s="269" t="s">
        <v>8</v>
      </c>
      <c r="B27" s="270"/>
      <c r="C27" s="270"/>
      <c r="D27" s="268"/>
      <c r="E27" s="261"/>
      <c r="F27" s="261"/>
      <c r="G27" s="261"/>
      <c r="H27" s="261"/>
      <c r="I27" s="261"/>
      <c r="J27" s="261"/>
      <c r="K27" s="261"/>
      <c r="L27" s="261"/>
      <c r="M27" s="261"/>
      <c r="N27" s="261"/>
    </row>
    <row r="28" spans="1:14" x14ac:dyDescent="0.2">
      <c r="A28" s="271" t="s">
        <v>9</v>
      </c>
      <c r="B28" s="271"/>
      <c r="C28" s="271"/>
      <c r="E28" s="261"/>
      <c r="F28" s="261"/>
      <c r="G28" s="261"/>
      <c r="H28" s="261"/>
      <c r="I28" s="261"/>
      <c r="J28" s="261"/>
      <c r="K28" s="261"/>
      <c r="L28" s="261"/>
      <c r="M28" s="261"/>
      <c r="N28" s="261"/>
    </row>
    <row r="29" spans="1:14" x14ac:dyDescent="0.2">
      <c r="A29" s="271" t="s">
        <v>10</v>
      </c>
      <c r="B29" s="271"/>
      <c r="C29" s="271"/>
      <c r="E29" s="261"/>
      <c r="F29" s="261"/>
      <c r="G29" s="261"/>
      <c r="H29" s="261"/>
      <c r="I29" s="261"/>
      <c r="J29" s="261"/>
      <c r="K29" s="261"/>
      <c r="L29" s="261"/>
      <c r="M29" s="261"/>
      <c r="N29" s="261"/>
    </row>
    <row r="30" spans="1:14" x14ac:dyDescent="0.2">
      <c r="A30" s="271"/>
      <c r="B30" s="271"/>
      <c r="C30" s="271"/>
      <c r="E30" s="261"/>
      <c r="F30" s="261"/>
      <c r="G30" s="261"/>
      <c r="H30" s="261"/>
      <c r="I30" s="261"/>
      <c r="J30" s="261"/>
      <c r="K30" s="261"/>
      <c r="L30" s="261"/>
      <c r="M30" s="261"/>
      <c r="N30" s="261"/>
    </row>
    <row r="31" spans="1:14" x14ac:dyDescent="0.2">
      <c r="A31" s="1032"/>
      <c r="B31" s="1032"/>
      <c r="C31" s="1032"/>
      <c r="D31" s="1032"/>
      <c r="E31" s="1032"/>
      <c r="F31" s="1032"/>
      <c r="G31" s="1032"/>
      <c r="H31" s="1032"/>
      <c r="I31" s="1032"/>
      <c r="J31" s="1032"/>
      <c r="K31" s="1032"/>
      <c r="L31" s="1032"/>
      <c r="M31" s="1032"/>
      <c r="N31" s="1032"/>
    </row>
    <row r="32" spans="1:14" x14ac:dyDescent="0.2">
      <c r="E32" s="261"/>
      <c r="F32" s="261"/>
      <c r="G32" s="261"/>
      <c r="H32" s="261"/>
      <c r="I32" s="261"/>
      <c r="J32" s="261"/>
      <c r="K32" s="261"/>
      <c r="L32" s="261"/>
      <c r="M32" s="261"/>
      <c r="N32" s="261"/>
    </row>
    <row r="33" spans="1:14" ht="15" x14ac:dyDescent="0.25">
      <c r="E33" s="261"/>
      <c r="F33" s="261"/>
      <c r="G33" s="261"/>
      <c r="H33" s="261"/>
      <c r="I33" s="261"/>
      <c r="J33" s="261"/>
      <c r="K33" s="271" t="s">
        <v>828</v>
      </c>
      <c r="L33" s="271"/>
      <c r="M33" s="456"/>
      <c r="N33" s="261"/>
    </row>
    <row r="34" spans="1:14" x14ac:dyDescent="0.2">
      <c r="A34" s="271" t="s">
        <v>12</v>
      </c>
      <c r="E34" s="261"/>
      <c r="F34" s="261"/>
      <c r="G34" s="261"/>
      <c r="H34" s="261"/>
      <c r="I34" s="261"/>
      <c r="J34" s="261"/>
      <c r="K34" s="1027" t="s">
        <v>824</v>
      </c>
      <c r="L34" s="1027"/>
      <c r="M34" s="1027"/>
      <c r="N34" s="261"/>
    </row>
    <row r="35" spans="1:14" x14ac:dyDescent="0.2">
      <c r="E35" s="261"/>
      <c r="F35" s="261"/>
      <c r="G35" s="261"/>
      <c r="H35" s="261"/>
      <c r="I35" s="261"/>
      <c r="J35" s="261"/>
      <c r="K35" s="566" t="s">
        <v>825</v>
      </c>
      <c r="L35" s="566"/>
      <c r="M35" s="566"/>
      <c r="N35" s="261"/>
    </row>
    <row r="36" spans="1:14" x14ac:dyDescent="0.2">
      <c r="E36" s="261"/>
      <c r="F36" s="261"/>
      <c r="G36" s="261"/>
      <c r="H36" s="261"/>
      <c r="I36" s="261"/>
      <c r="J36" s="261"/>
      <c r="K36" s="1027" t="s">
        <v>82</v>
      </c>
      <c r="L36" s="1027"/>
      <c r="M36" s="1027"/>
      <c r="N36" s="261"/>
    </row>
  </sheetData>
  <mergeCells count="17">
    <mergeCell ref="E16:K19"/>
    <mergeCell ref="K34:M34"/>
    <mergeCell ref="K36:M36"/>
    <mergeCell ref="A31:N31"/>
    <mergeCell ref="A7:N7"/>
    <mergeCell ref="H8:N8"/>
    <mergeCell ref="A9:A10"/>
    <mergeCell ref="B9:B10"/>
    <mergeCell ref="C9:C10"/>
    <mergeCell ref="D9:D10"/>
    <mergeCell ref="E9:H9"/>
    <mergeCell ref="I9:N9"/>
    <mergeCell ref="D2:E2"/>
    <mergeCell ref="M2:N2"/>
    <mergeCell ref="A3:N3"/>
    <mergeCell ref="A4:N4"/>
    <mergeCell ref="A5:N6"/>
  </mergeCells>
  <printOptions horizontalCentered="1"/>
  <pageMargins left="0.70866141732283472" right="0.70866141732283472" top="0.23622047244094491" bottom="0" header="0.31496062992125984" footer="0.31496062992125984"/>
  <pageSetup paperSize="9"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view="pageBreakPreview" topLeftCell="A16" zoomScale="90" zoomScaleNormal="90" zoomScaleSheetLayoutView="90" workbookViewId="0">
      <selection activeCell="N29" sqref="N29"/>
    </sheetView>
  </sheetViews>
  <sheetFormatPr defaultColWidth="9.140625" defaultRowHeight="15" x14ac:dyDescent="0.25"/>
  <cols>
    <col min="1" max="1" width="9.140625" style="74"/>
    <col min="2" max="2" width="11.28515625" style="74" customWidth="1"/>
    <col min="3" max="4" width="8.5703125" style="74" customWidth="1"/>
    <col min="5" max="5" width="8.7109375" style="74" customWidth="1"/>
    <col min="6" max="6" width="8.5703125" style="74" customWidth="1"/>
    <col min="7" max="7" width="9.7109375" style="74" customWidth="1"/>
    <col min="8" max="8" width="10.28515625" style="74" customWidth="1"/>
    <col min="9" max="9" width="9.7109375" style="74" customWidth="1"/>
    <col min="10" max="10" width="9.28515625" style="74" customWidth="1"/>
    <col min="11" max="11" width="7" style="74" customWidth="1"/>
    <col min="12" max="12" width="7.28515625" style="74" customWidth="1"/>
    <col min="13" max="13" width="7.42578125" style="74" customWidth="1"/>
    <col min="14" max="14" width="7.85546875" style="74" customWidth="1"/>
    <col min="15" max="15" width="11.42578125" style="74" customWidth="1"/>
    <col min="16" max="16" width="12.28515625" style="74" customWidth="1"/>
    <col min="17" max="17" width="11.5703125" style="74" customWidth="1"/>
    <col min="18" max="18" width="19.28515625" style="74" customWidth="1"/>
    <col min="19" max="16384" width="9.140625" style="74"/>
  </cols>
  <sheetData>
    <row r="1" spans="1:18" ht="30" customHeight="1" x14ac:dyDescent="0.25"/>
    <row r="2" spans="1:18" s="16" customFormat="1" ht="15.75" x14ac:dyDescent="0.25">
      <c r="A2" s="21"/>
      <c r="B2" s="21"/>
      <c r="C2" s="21"/>
      <c r="D2" s="21"/>
      <c r="E2" s="21"/>
      <c r="F2" s="21"/>
      <c r="G2" s="1056" t="s">
        <v>0</v>
      </c>
      <c r="H2" s="1056"/>
      <c r="I2" s="1056"/>
      <c r="J2" s="1056"/>
      <c r="K2" s="1056"/>
      <c r="L2" s="1056"/>
      <c r="M2" s="1056"/>
      <c r="N2" s="459"/>
      <c r="O2" s="459"/>
      <c r="P2" s="21"/>
      <c r="Q2" s="21"/>
      <c r="R2" s="460" t="s">
        <v>554</v>
      </c>
    </row>
    <row r="3" spans="1:18" s="16" customFormat="1" ht="20.25" x14ac:dyDescent="0.3">
      <c r="A3" s="21"/>
      <c r="B3" s="426"/>
      <c r="C3" s="21"/>
      <c r="D3" s="21"/>
      <c r="E3" s="1057" t="s">
        <v>655</v>
      </c>
      <c r="F3" s="1057"/>
      <c r="G3" s="1057"/>
      <c r="H3" s="1057"/>
      <c r="I3" s="1057"/>
      <c r="J3" s="1057"/>
      <c r="K3" s="1057"/>
      <c r="L3" s="1057"/>
      <c r="M3" s="1057"/>
      <c r="N3" s="1057"/>
      <c r="O3" s="1057"/>
      <c r="P3" s="21"/>
      <c r="Q3" s="21"/>
      <c r="R3" s="21"/>
    </row>
    <row r="4" spans="1:18" s="16" customFormat="1" ht="20.25" x14ac:dyDescent="0.3">
      <c r="A4" s="21"/>
      <c r="B4" s="461"/>
      <c r="C4" s="461"/>
      <c r="D4" s="461"/>
      <c r="E4" s="461"/>
      <c r="F4" s="461"/>
      <c r="G4" s="461"/>
      <c r="H4" s="461"/>
      <c r="I4" s="461"/>
      <c r="J4" s="461"/>
      <c r="K4" s="21"/>
      <c r="L4" s="21"/>
      <c r="M4" s="21"/>
      <c r="N4" s="21"/>
      <c r="O4" s="21"/>
      <c r="P4" s="21"/>
      <c r="Q4" s="21"/>
      <c r="R4" s="21"/>
    </row>
    <row r="5" spans="1:18" ht="18" x14ac:dyDescent="0.25">
      <c r="A5" s="81"/>
      <c r="B5" s="1054" t="s">
        <v>746</v>
      </c>
      <c r="C5" s="1054"/>
      <c r="D5" s="1054"/>
      <c r="E5" s="1054"/>
      <c r="F5" s="1054"/>
      <c r="G5" s="1054"/>
      <c r="H5" s="1054"/>
      <c r="I5" s="1054"/>
      <c r="J5" s="1054"/>
      <c r="K5" s="1054"/>
      <c r="L5" s="1054"/>
      <c r="M5" s="1054"/>
      <c r="N5" s="1054"/>
      <c r="O5" s="1054"/>
      <c r="P5" s="1054"/>
      <c r="Q5" s="1054"/>
      <c r="R5" s="1054"/>
    </row>
    <row r="6" spans="1:18" x14ac:dyDescent="0.25">
      <c r="A6" s="81"/>
      <c r="B6" s="81"/>
      <c r="C6" s="462"/>
      <c r="D6" s="462"/>
      <c r="E6" s="462"/>
      <c r="F6" s="462"/>
      <c r="G6" s="462"/>
      <c r="H6" s="462"/>
      <c r="I6" s="81"/>
      <c r="J6" s="81"/>
      <c r="K6" s="81"/>
      <c r="L6" s="81"/>
      <c r="M6" s="462"/>
      <c r="N6" s="462"/>
      <c r="O6" s="462"/>
      <c r="P6" s="462"/>
      <c r="Q6" s="462"/>
      <c r="R6" s="462"/>
    </row>
    <row r="7" spans="1:18" ht="15.75" x14ac:dyDescent="0.25">
      <c r="A7" s="152" t="s">
        <v>896</v>
      </c>
      <c r="B7" s="152"/>
      <c r="C7" s="154"/>
      <c r="D7" s="81"/>
      <c r="E7" s="81"/>
      <c r="F7" s="81"/>
      <c r="G7" s="81"/>
      <c r="H7" s="81"/>
      <c r="I7" s="81"/>
      <c r="J7" s="81"/>
      <c r="K7" s="81"/>
      <c r="L7" s="81"/>
      <c r="M7" s="81"/>
      <c r="N7" s="81"/>
      <c r="O7" s="81"/>
      <c r="P7" s="81"/>
      <c r="Q7" s="81"/>
      <c r="R7" s="81"/>
    </row>
    <row r="8" spans="1:18" x14ac:dyDescent="0.25">
      <c r="A8" s="81"/>
      <c r="B8" s="583"/>
      <c r="C8" s="81"/>
      <c r="D8" s="81"/>
      <c r="E8" s="81"/>
      <c r="F8" s="81"/>
      <c r="G8" s="81"/>
      <c r="H8" s="81"/>
      <c r="I8" s="81"/>
      <c r="J8" s="81"/>
      <c r="K8" s="81"/>
      <c r="L8" s="81"/>
      <c r="M8" s="81"/>
      <c r="N8" s="81"/>
      <c r="O8" s="81"/>
      <c r="P8" s="81"/>
      <c r="Q8" s="81"/>
      <c r="R8" s="81"/>
    </row>
    <row r="9" spans="1:18" s="78" customFormat="1" ht="42" customHeight="1" x14ac:dyDescent="0.25">
      <c r="A9" s="656" t="s">
        <v>2</v>
      </c>
      <c r="B9" s="1055" t="s">
        <v>3</v>
      </c>
      <c r="C9" s="1055" t="s">
        <v>249</v>
      </c>
      <c r="D9" s="1055"/>
      <c r="E9" s="1055"/>
      <c r="F9" s="1055"/>
      <c r="G9" s="1055" t="s">
        <v>769</v>
      </c>
      <c r="H9" s="1055"/>
      <c r="I9" s="1055"/>
      <c r="J9" s="1055"/>
      <c r="K9" s="1055" t="s">
        <v>211</v>
      </c>
      <c r="L9" s="1055"/>
      <c r="M9" s="1055"/>
      <c r="N9" s="1055"/>
      <c r="O9" s="1055" t="s">
        <v>105</v>
      </c>
      <c r="P9" s="1055"/>
      <c r="Q9" s="1055"/>
      <c r="R9" s="1055"/>
    </row>
    <row r="10" spans="1:18" s="79" customFormat="1" ht="62.25" customHeight="1" x14ac:dyDescent="0.25">
      <c r="A10" s="656"/>
      <c r="B10" s="1055"/>
      <c r="C10" s="557" t="s">
        <v>91</v>
      </c>
      <c r="D10" s="557" t="s">
        <v>95</v>
      </c>
      <c r="E10" s="557" t="s">
        <v>96</v>
      </c>
      <c r="F10" s="557" t="s">
        <v>17</v>
      </c>
      <c r="G10" s="557" t="s">
        <v>91</v>
      </c>
      <c r="H10" s="557" t="s">
        <v>95</v>
      </c>
      <c r="I10" s="557" t="s">
        <v>96</v>
      </c>
      <c r="J10" s="557" t="s">
        <v>17</v>
      </c>
      <c r="K10" s="557" t="s">
        <v>91</v>
      </c>
      <c r="L10" s="557" t="s">
        <v>95</v>
      </c>
      <c r="M10" s="557" t="s">
        <v>96</v>
      </c>
      <c r="N10" s="557" t="s">
        <v>17</v>
      </c>
      <c r="O10" s="557" t="s">
        <v>143</v>
      </c>
      <c r="P10" s="557" t="s">
        <v>144</v>
      </c>
      <c r="Q10" s="557" t="s">
        <v>145</v>
      </c>
      <c r="R10" s="557" t="s">
        <v>146</v>
      </c>
    </row>
    <row r="11" spans="1:18" s="156" customFormat="1" ht="16.149999999999999" customHeight="1" x14ac:dyDescent="0.2">
      <c r="A11" s="427">
        <v>1</v>
      </c>
      <c r="B11" s="436">
        <v>2</v>
      </c>
      <c r="C11" s="436">
        <v>3</v>
      </c>
      <c r="D11" s="436">
        <v>4</v>
      </c>
      <c r="E11" s="436">
        <v>5</v>
      </c>
      <c r="F11" s="436">
        <v>6</v>
      </c>
      <c r="G11" s="436">
        <v>7</v>
      </c>
      <c r="H11" s="436">
        <v>8</v>
      </c>
      <c r="I11" s="436">
        <v>9</v>
      </c>
      <c r="J11" s="436">
        <v>10</v>
      </c>
      <c r="K11" s="436">
        <v>11</v>
      </c>
      <c r="L11" s="436">
        <v>12</v>
      </c>
      <c r="M11" s="436">
        <v>13</v>
      </c>
      <c r="N11" s="436">
        <v>14</v>
      </c>
      <c r="O11" s="436">
        <v>15</v>
      </c>
      <c r="P11" s="436">
        <v>16</v>
      </c>
      <c r="Q11" s="436">
        <v>17</v>
      </c>
      <c r="R11" s="436">
        <v>18</v>
      </c>
    </row>
    <row r="12" spans="1:18" s="156" customFormat="1" ht="16.149999999999999" customHeight="1" x14ac:dyDescent="0.2">
      <c r="A12" s="434">
        <v>1</v>
      </c>
      <c r="B12" s="19" t="s">
        <v>830</v>
      </c>
      <c r="C12" s="405">
        <v>850</v>
      </c>
      <c r="D12" s="405">
        <v>0</v>
      </c>
      <c r="E12" s="405">
        <v>0</v>
      </c>
      <c r="F12" s="405">
        <f>C12+D12+E12</f>
        <v>850</v>
      </c>
      <c r="G12" s="405">
        <f>'AT11A_KS-District wise'!C13</f>
        <v>833</v>
      </c>
      <c r="H12" s="405">
        <v>0</v>
      </c>
      <c r="I12" s="405">
        <v>0</v>
      </c>
      <c r="J12" s="405">
        <f>G12+H12+I12</f>
        <v>833</v>
      </c>
      <c r="K12" s="405">
        <v>16</v>
      </c>
      <c r="L12" s="405">
        <v>0</v>
      </c>
      <c r="M12" s="405">
        <v>0</v>
      </c>
      <c r="N12" s="405">
        <f>K12+L12+M12</f>
        <v>16</v>
      </c>
      <c r="O12" s="405">
        <v>0</v>
      </c>
      <c r="P12" s="405">
        <f>D12-(H12+L12)</f>
        <v>0</v>
      </c>
      <c r="Q12" s="405">
        <f>E12-(I12+M12)</f>
        <v>0</v>
      </c>
      <c r="R12" s="405">
        <f>O12+P12+Q12</f>
        <v>0</v>
      </c>
    </row>
    <row r="13" spans="1:18" s="156" customFormat="1" ht="16.149999999999999" customHeight="1" x14ac:dyDescent="0.2">
      <c r="A13" s="434">
        <v>2</v>
      </c>
      <c r="B13" s="19" t="s">
        <v>831</v>
      </c>
      <c r="C13" s="405">
        <v>1638</v>
      </c>
      <c r="D13" s="405">
        <v>0</v>
      </c>
      <c r="E13" s="405">
        <v>4</v>
      </c>
      <c r="F13" s="405">
        <f t="shared" ref="F13:F23" si="0">C13+D13+E13</f>
        <v>1642</v>
      </c>
      <c r="G13" s="405">
        <f>'AT11A_KS-District wise'!C14</f>
        <v>1487</v>
      </c>
      <c r="H13" s="405">
        <v>0</v>
      </c>
      <c r="I13" s="405">
        <v>0</v>
      </c>
      <c r="J13" s="405">
        <f t="shared" ref="J13:J23" si="1">G13+H13+I13</f>
        <v>1487</v>
      </c>
      <c r="K13" s="405">
        <v>15</v>
      </c>
      <c r="L13" s="405">
        <v>0</v>
      </c>
      <c r="M13" s="405">
        <v>0</v>
      </c>
      <c r="N13" s="405">
        <f t="shared" ref="N13:N23" si="2">K13+L13+M13</f>
        <v>15</v>
      </c>
      <c r="O13" s="405">
        <v>0</v>
      </c>
      <c r="P13" s="405">
        <v>0</v>
      </c>
      <c r="Q13" s="405">
        <v>0</v>
      </c>
      <c r="R13" s="405">
        <f t="shared" ref="R13:R23" si="3">O13+P13+Q13</f>
        <v>0</v>
      </c>
    </row>
    <row r="14" spans="1:18" s="156" customFormat="1" ht="16.149999999999999" customHeight="1" x14ac:dyDescent="0.2">
      <c r="A14" s="434">
        <v>3</v>
      </c>
      <c r="B14" s="19" t="s">
        <v>832</v>
      </c>
      <c r="C14" s="405">
        <v>766</v>
      </c>
      <c r="D14" s="405">
        <v>0</v>
      </c>
      <c r="E14" s="405">
        <v>0</v>
      </c>
      <c r="F14" s="405">
        <f t="shared" si="0"/>
        <v>766</v>
      </c>
      <c r="G14" s="405">
        <f>'AT11A_KS-District wise'!C15</f>
        <v>777</v>
      </c>
      <c r="H14" s="405">
        <v>0</v>
      </c>
      <c r="I14" s="405">
        <v>0</v>
      </c>
      <c r="J14" s="405">
        <f t="shared" si="1"/>
        <v>777</v>
      </c>
      <c r="K14" s="405">
        <v>0</v>
      </c>
      <c r="L14" s="405">
        <v>0</v>
      </c>
      <c r="M14" s="405">
        <v>0</v>
      </c>
      <c r="N14" s="405">
        <f t="shared" si="2"/>
        <v>0</v>
      </c>
      <c r="O14" s="405">
        <v>0</v>
      </c>
      <c r="P14" s="405">
        <v>0</v>
      </c>
      <c r="Q14" s="405">
        <v>0</v>
      </c>
      <c r="R14" s="405">
        <f t="shared" si="3"/>
        <v>0</v>
      </c>
    </row>
    <row r="15" spans="1:18" s="156" customFormat="1" ht="16.149999999999999" customHeight="1" x14ac:dyDescent="0.2">
      <c r="A15" s="434">
        <v>4</v>
      </c>
      <c r="B15" s="19" t="s">
        <v>833</v>
      </c>
      <c r="C15" s="405">
        <v>2532</v>
      </c>
      <c r="D15" s="405">
        <v>0</v>
      </c>
      <c r="E15" s="405">
        <v>4</v>
      </c>
      <c r="F15" s="405">
        <f t="shared" si="0"/>
        <v>2536</v>
      </c>
      <c r="G15" s="405">
        <f>'AT11A_KS-District wise'!C16</f>
        <v>2555</v>
      </c>
      <c r="H15" s="405">
        <v>0</v>
      </c>
      <c r="I15" s="405">
        <v>0</v>
      </c>
      <c r="J15" s="405">
        <f t="shared" si="1"/>
        <v>2555</v>
      </c>
      <c r="K15" s="405">
        <v>0</v>
      </c>
      <c r="L15" s="405">
        <v>0</v>
      </c>
      <c r="M15" s="405">
        <v>0</v>
      </c>
      <c r="N15" s="405">
        <f t="shared" si="2"/>
        <v>0</v>
      </c>
      <c r="O15" s="405">
        <v>0</v>
      </c>
      <c r="P15" s="405">
        <v>0</v>
      </c>
      <c r="Q15" s="405">
        <v>0</v>
      </c>
      <c r="R15" s="405">
        <f t="shared" si="3"/>
        <v>0</v>
      </c>
    </row>
    <row r="16" spans="1:18" s="156" customFormat="1" ht="16.149999999999999" customHeight="1" x14ac:dyDescent="0.2">
      <c r="A16" s="434">
        <v>5</v>
      </c>
      <c r="B16" s="19" t="s">
        <v>834</v>
      </c>
      <c r="C16" s="405">
        <v>270</v>
      </c>
      <c r="D16" s="405">
        <v>0</v>
      </c>
      <c r="E16" s="405">
        <v>0</v>
      </c>
      <c r="F16" s="405">
        <f t="shared" si="0"/>
        <v>270</v>
      </c>
      <c r="G16" s="405">
        <f>'AT11A_KS-District wise'!C17</f>
        <v>269</v>
      </c>
      <c r="H16" s="405">
        <v>0</v>
      </c>
      <c r="I16" s="405">
        <v>0</v>
      </c>
      <c r="J16" s="405">
        <f t="shared" si="1"/>
        <v>269</v>
      </c>
      <c r="K16" s="405">
        <v>0</v>
      </c>
      <c r="L16" s="405">
        <v>0</v>
      </c>
      <c r="M16" s="405">
        <v>0</v>
      </c>
      <c r="N16" s="405">
        <f t="shared" si="2"/>
        <v>0</v>
      </c>
      <c r="O16" s="405">
        <v>0</v>
      </c>
      <c r="P16" s="405">
        <v>0</v>
      </c>
      <c r="Q16" s="405">
        <v>0</v>
      </c>
      <c r="R16" s="405">
        <f t="shared" si="3"/>
        <v>0</v>
      </c>
    </row>
    <row r="17" spans="1:18" s="156" customFormat="1" ht="16.149999999999999" customHeight="1" x14ac:dyDescent="0.2">
      <c r="A17" s="434">
        <v>6</v>
      </c>
      <c r="B17" s="19" t="s">
        <v>835</v>
      </c>
      <c r="C17" s="405">
        <v>1027</v>
      </c>
      <c r="D17" s="405">
        <v>0</v>
      </c>
      <c r="E17" s="405">
        <v>0</v>
      </c>
      <c r="F17" s="405">
        <f t="shared" si="0"/>
        <v>1027</v>
      </c>
      <c r="G17" s="405">
        <f>'AT11A_KS-District wise'!C18</f>
        <v>976</v>
      </c>
      <c r="H17" s="405">
        <v>0</v>
      </c>
      <c r="I17" s="405">
        <v>0</v>
      </c>
      <c r="J17" s="405">
        <f t="shared" si="1"/>
        <v>976</v>
      </c>
      <c r="K17" s="405">
        <v>0</v>
      </c>
      <c r="L17" s="405">
        <v>0</v>
      </c>
      <c r="M17" s="405">
        <v>0</v>
      </c>
      <c r="N17" s="405">
        <f t="shared" si="2"/>
        <v>0</v>
      </c>
      <c r="O17" s="405">
        <v>0</v>
      </c>
      <c r="P17" s="405">
        <v>0</v>
      </c>
      <c r="Q17" s="405">
        <v>0</v>
      </c>
      <c r="R17" s="405">
        <f t="shared" si="3"/>
        <v>0</v>
      </c>
    </row>
    <row r="18" spans="1:18" s="156" customFormat="1" ht="25.5" customHeight="1" x14ac:dyDescent="0.2">
      <c r="A18" s="434">
        <v>7</v>
      </c>
      <c r="B18" s="147" t="s">
        <v>836</v>
      </c>
      <c r="C18" s="405">
        <v>270</v>
      </c>
      <c r="D18" s="405">
        <v>0</v>
      </c>
      <c r="E18" s="405">
        <v>0</v>
      </c>
      <c r="F18" s="405">
        <f t="shared" si="0"/>
        <v>270</v>
      </c>
      <c r="G18" s="405">
        <f>'AT11A_KS-District wise'!C19</f>
        <v>276</v>
      </c>
      <c r="H18" s="405">
        <v>0</v>
      </c>
      <c r="I18" s="405">
        <v>0</v>
      </c>
      <c r="J18" s="405">
        <f t="shared" si="1"/>
        <v>276</v>
      </c>
      <c r="K18" s="405"/>
      <c r="L18" s="405">
        <v>0</v>
      </c>
      <c r="M18" s="405">
        <v>0</v>
      </c>
      <c r="N18" s="405">
        <f t="shared" si="2"/>
        <v>0</v>
      </c>
      <c r="O18" s="405">
        <v>0</v>
      </c>
      <c r="P18" s="405">
        <v>0</v>
      </c>
      <c r="Q18" s="405">
        <v>0</v>
      </c>
      <c r="R18" s="405">
        <f t="shared" si="3"/>
        <v>0</v>
      </c>
    </row>
    <row r="19" spans="1:18" s="156" customFormat="1" ht="16.149999999999999" customHeight="1" x14ac:dyDescent="0.2">
      <c r="A19" s="434">
        <v>8</v>
      </c>
      <c r="B19" s="19" t="s">
        <v>837</v>
      </c>
      <c r="C19" s="405">
        <v>2466</v>
      </c>
      <c r="D19" s="405">
        <v>0</v>
      </c>
      <c r="E19" s="405">
        <v>0</v>
      </c>
      <c r="F19" s="405">
        <f t="shared" si="0"/>
        <v>2466</v>
      </c>
      <c r="G19" s="405">
        <f>'AT11A_KS-District wise'!C20</f>
        <v>2394</v>
      </c>
      <c r="H19" s="405">
        <v>0</v>
      </c>
      <c r="I19" s="405">
        <v>0</v>
      </c>
      <c r="J19" s="405">
        <f t="shared" si="1"/>
        <v>2394</v>
      </c>
      <c r="K19" s="405">
        <v>24</v>
      </c>
      <c r="L19" s="405">
        <v>0</v>
      </c>
      <c r="M19" s="405">
        <v>0</v>
      </c>
      <c r="N19" s="405">
        <f t="shared" si="2"/>
        <v>24</v>
      </c>
      <c r="O19" s="405">
        <v>0</v>
      </c>
      <c r="P19" s="405">
        <v>0</v>
      </c>
      <c r="Q19" s="405">
        <v>0</v>
      </c>
      <c r="R19" s="405">
        <f t="shared" si="3"/>
        <v>0</v>
      </c>
    </row>
    <row r="20" spans="1:18" s="156" customFormat="1" ht="16.149999999999999" customHeight="1" x14ac:dyDescent="0.2">
      <c r="A20" s="434">
        <v>9</v>
      </c>
      <c r="B20" s="19" t="s">
        <v>838</v>
      </c>
      <c r="C20" s="405">
        <v>2317</v>
      </c>
      <c r="D20" s="405">
        <v>0</v>
      </c>
      <c r="E20" s="405">
        <v>2</v>
      </c>
      <c r="F20" s="405">
        <f t="shared" si="0"/>
        <v>2319</v>
      </c>
      <c r="G20" s="405">
        <f>'AT11A_KS-District wise'!C21</f>
        <v>2252</v>
      </c>
      <c r="H20" s="405">
        <v>0</v>
      </c>
      <c r="I20" s="405">
        <v>0</v>
      </c>
      <c r="J20" s="405">
        <f t="shared" si="1"/>
        <v>2252</v>
      </c>
      <c r="K20" s="405">
        <v>17</v>
      </c>
      <c r="L20" s="405">
        <v>0</v>
      </c>
      <c r="M20" s="405">
        <v>0</v>
      </c>
      <c r="N20" s="405">
        <f t="shared" si="2"/>
        <v>17</v>
      </c>
      <c r="O20" s="405">
        <v>0</v>
      </c>
      <c r="P20" s="405">
        <v>0</v>
      </c>
      <c r="Q20" s="405">
        <v>0</v>
      </c>
      <c r="R20" s="405">
        <f t="shared" si="3"/>
        <v>0</v>
      </c>
    </row>
    <row r="21" spans="1:18" s="156" customFormat="1" ht="16.149999999999999" customHeight="1" x14ac:dyDescent="0.2">
      <c r="A21" s="434">
        <v>10</v>
      </c>
      <c r="B21" s="19" t="s">
        <v>839</v>
      </c>
      <c r="C21" s="405">
        <v>1455</v>
      </c>
      <c r="D21" s="405">
        <v>0</v>
      </c>
      <c r="E21" s="405">
        <v>0</v>
      </c>
      <c r="F21" s="405">
        <f t="shared" si="0"/>
        <v>1455</v>
      </c>
      <c r="G21" s="405">
        <f>'AT11A_KS-District wise'!C22</f>
        <v>1337</v>
      </c>
      <c r="H21" s="405">
        <v>0</v>
      </c>
      <c r="I21" s="405">
        <v>0</v>
      </c>
      <c r="J21" s="405">
        <f t="shared" si="1"/>
        <v>1337</v>
      </c>
      <c r="K21" s="405">
        <v>0</v>
      </c>
      <c r="L21" s="405">
        <v>0</v>
      </c>
      <c r="M21" s="405">
        <v>0</v>
      </c>
      <c r="N21" s="405">
        <f t="shared" si="2"/>
        <v>0</v>
      </c>
      <c r="O21" s="405">
        <v>0</v>
      </c>
      <c r="P21" s="405">
        <v>0</v>
      </c>
      <c r="Q21" s="405">
        <v>0</v>
      </c>
      <c r="R21" s="405">
        <f t="shared" si="3"/>
        <v>0</v>
      </c>
    </row>
    <row r="22" spans="1:18" s="156" customFormat="1" ht="16.149999999999999" customHeight="1" x14ac:dyDescent="0.2">
      <c r="A22" s="434">
        <v>11</v>
      </c>
      <c r="B22" s="19" t="s">
        <v>840</v>
      </c>
      <c r="C22" s="405">
        <v>1084</v>
      </c>
      <c r="D22" s="405">
        <v>0</v>
      </c>
      <c r="E22" s="405">
        <v>3</v>
      </c>
      <c r="F22" s="405">
        <f t="shared" si="0"/>
        <v>1087</v>
      </c>
      <c r="G22" s="405">
        <f>'AT11A_KS-District wise'!C23</f>
        <v>1051</v>
      </c>
      <c r="H22" s="405">
        <v>0</v>
      </c>
      <c r="I22" s="405">
        <v>0</v>
      </c>
      <c r="J22" s="405">
        <f t="shared" si="1"/>
        <v>1051</v>
      </c>
      <c r="K22" s="405">
        <v>8</v>
      </c>
      <c r="L22" s="405">
        <v>0</v>
      </c>
      <c r="M22" s="405">
        <v>0</v>
      </c>
      <c r="N22" s="405">
        <f t="shared" si="2"/>
        <v>8</v>
      </c>
      <c r="O22" s="405">
        <v>0</v>
      </c>
      <c r="P22" s="405">
        <v>0</v>
      </c>
      <c r="Q22" s="405">
        <v>0</v>
      </c>
      <c r="R22" s="405">
        <f t="shared" si="3"/>
        <v>0</v>
      </c>
    </row>
    <row r="23" spans="1:18" x14ac:dyDescent="0.25">
      <c r="A23" s="434">
        <v>12</v>
      </c>
      <c r="B23" s="19" t="s">
        <v>841</v>
      </c>
      <c r="C23" s="405">
        <v>761</v>
      </c>
      <c r="D23" s="405">
        <v>0</v>
      </c>
      <c r="E23" s="405">
        <v>0</v>
      </c>
      <c r="F23" s="405">
        <f t="shared" si="0"/>
        <v>761</v>
      </c>
      <c r="G23" s="405">
        <f>'AT11A_KS-District wise'!C24</f>
        <v>752</v>
      </c>
      <c r="H23" s="405">
        <v>0</v>
      </c>
      <c r="I23" s="405">
        <v>0</v>
      </c>
      <c r="J23" s="405">
        <f t="shared" si="1"/>
        <v>752</v>
      </c>
      <c r="K23" s="406">
        <v>8</v>
      </c>
      <c r="L23" s="405">
        <v>0</v>
      </c>
      <c r="M23" s="405">
        <v>0</v>
      </c>
      <c r="N23" s="405">
        <f t="shared" si="2"/>
        <v>8</v>
      </c>
      <c r="O23" s="405">
        <v>0</v>
      </c>
      <c r="P23" s="405">
        <v>0</v>
      </c>
      <c r="Q23" s="405">
        <v>0</v>
      </c>
      <c r="R23" s="405">
        <f t="shared" si="3"/>
        <v>0</v>
      </c>
    </row>
    <row r="24" spans="1:18" x14ac:dyDescent="0.25">
      <c r="A24" s="29"/>
      <c r="B24" s="29" t="s">
        <v>17</v>
      </c>
      <c r="C24" s="407">
        <f t="shared" ref="C24:R24" si="4">SUM(C12:C23)</f>
        <v>15436</v>
      </c>
      <c r="D24" s="407">
        <f t="shared" si="4"/>
        <v>0</v>
      </c>
      <c r="E24" s="407">
        <f t="shared" si="4"/>
        <v>13</v>
      </c>
      <c r="F24" s="407">
        <f t="shared" si="4"/>
        <v>15449</v>
      </c>
      <c r="G24" s="407">
        <f t="shared" si="4"/>
        <v>14959</v>
      </c>
      <c r="H24" s="407">
        <f t="shared" si="4"/>
        <v>0</v>
      </c>
      <c r="I24" s="407">
        <f t="shared" si="4"/>
        <v>0</v>
      </c>
      <c r="J24" s="407">
        <f t="shared" si="4"/>
        <v>14959</v>
      </c>
      <c r="K24" s="407">
        <f t="shared" si="4"/>
        <v>88</v>
      </c>
      <c r="L24" s="407">
        <f t="shared" si="4"/>
        <v>0</v>
      </c>
      <c r="M24" s="407">
        <f t="shared" si="4"/>
        <v>0</v>
      </c>
      <c r="N24" s="407">
        <f t="shared" si="4"/>
        <v>88</v>
      </c>
      <c r="O24" s="407">
        <f t="shared" si="4"/>
        <v>0</v>
      </c>
      <c r="P24" s="407">
        <f t="shared" si="4"/>
        <v>0</v>
      </c>
      <c r="Q24" s="407">
        <f t="shared" si="4"/>
        <v>0</v>
      </c>
      <c r="R24" s="407">
        <f t="shared" si="4"/>
        <v>0</v>
      </c>
    </row>
    <row r="25" spans="1:18" ht="66" customHeight="1" x14ac:dyDescent="0.25">
      <c r="A25" s="584" t="s">
        <v>892</v>
      </c>
      <c r="B25" s="1058" t="s">
        <v>931</v>
      </c>
      <c r="C25" s="1058"/>
      <c r="D25" s="1058"/>
      <c r="E25" s="1058"/>
      <c r="F25" s="1058"/>
      <c r="G25" s="1058"/>
      <c r="H25" s="1058"/>
      <c r="I25" s="1058"/>
      <c r="J25" s="1058"/>
      <c r="K25" s="1058"/>
      <c r="L25" s="1058"/>
      <c r="M25" s="1058"/>
      <c r="N25" s="1058"/>
      <c r="O25" s="1058"/>
      <c r="P25" s="1058"/>
      <c r="Q25" s="1058"/>
      <c r="R25" s="1059"/>
    </row>
    <row r="26" spans="1:18" x14ac:dyDescent="0.25">
      <c r="A26" s="81"/>
      <c r="B26" s="81"/>
      <c r="C26" s="81"/>
      <c r="D26" s="81"/>
      <c r="E26" s="81"/>
      <c r="F26" s="81"/>
      <c r="G26" s="81"/>
      <c r="H26" s="81"/>
      <c r="I26" s="81"/>
      <c r="J26" s="81"/>
      <c r="K26" s="81"/>
      <c r="L26" s="81"/>
      <c r="M26" s="81"/>
      <c r="N26" s="81"/>
      <c r="O26" s="81"/>
      <c r="P26" s="81"/>
      <c r="Q26" s="81"/>
      <c r="R26" s="81"/>
    </row>
    <row r="27" spans="1:18" x14ac:dyDescent="0.25">
      <c r="A27" s="81"/>
      <c r="B27" s="81"/>
      <c r="C27" s="81"/>
      <c r="D27" s="81"/>
      <c r="E27" s="81"/>
      <c r="F27" s="81"/>
      <c r="G27" s="81"/>
      <c r="H27" s="81"/>
      <c r="I27" s="81"/>
      <c r="J27" s="81"/>
      <c r="K27" s="81"/>
      <c r="L27" s="81"/>
      <c r="M27" s="81"/>
      <c r="N27" s="81"/>
      <c r="O27" s="81"/>
      <c r="P27" s="81"/>
      <c r="Q27" s="81"/>
      <c r="R27" s="81"/>
    </row>
    <row r="28" spans="1:18" x14ac:dyDescent="0.25">
      <c r="A28" s="81"/>
      <c r="B28" s="81"/>
      <c r="C28" s="81"/>
      <c r="D28" s="81"/>
      <c r="E28" s="81"/>
      <c r="F28" s="81"/>
      <c r="G28" s="81"/>
      <c r="H28" s="81"/>
      <c r="I28" s="81"/>
      <c r="J28" s="81"/>
      <c r="K28" s="81"/>
      <c r="L28" s="81"/>
      <c r="M28" s="81"/>
      <c r="N28" s="81"/>
      <c r="O28" s="81"/>
      <c r="P28" s="30" t="s">
        <v>828</v>
      </c>
      <c r="Q28" s="30"/>
      <c r="R28" s="458"/>
    </row>
    <row r="29" spans="1:18" x14ac:dyDescent="0.25">
      <c r="A29" s="81"/>
      <c r="B29" s="81"/>
      <c r="C29" s="81"/>
      <c r="D29" s="81"/>
      <c r="E29" s="81"/>
      <c r="F29" s="81"/>
      <c r="G29" s="81"/>
      <c r="H29" s="81"/>
      <c r="I29" s="81"/>
      <c r="J29" s="81"/>
      <c r="K29" s="81"/>
      <c r="L29" s="81"/>
      <c r="M29" s="81"/>
      <c r="N29" s="81"/>
      <c r="O29" s="81"/>
      <c r="P29" s="683" t="s">
        <v>824</v>
      </c>
      <c r="Q29" s="683"/>
      <c r="R29" s="683"/>
    </row>
    <row r="30" spans="1:18" x14ac:dyDescent="0.25">
      <c r="A30" s="30" t="s">
        <v>12</v>
      </c>
      <c r="B30" s="81"/>
      <c r="C30" s="81"/>
      <c r="D30" s="81"/>
      <c r="E30" s="81"/>
      <c r="F30" s="81"/>
      <c r="G30" s="81"/>
      <c r="H30" s="81"/>
      <c r="I30" s="81"/>
      <c r="J30" s="81"/>
      <c r="K30" s="81"/>
      <c r="L30" s="81"/>
      <c r="M30" s="81"/>
      <c r="N30" s="81"/>
      <c r="O30" s="81"/>
      <c r="P30" s="683" t="s">
        <v>825</v>
      </c>
      <c r="Q30" s="683"/>
      <c r="R30" s="683"/>
    </row>
    <row r="31" spans="1:18" x14ac:dyDescent="0.25">
      <c r="A31" s="81"/>
      <c r="B31" s="81"/>
      <c r="C31" s="81"/>
      <c r="D31" s="81"/>
      <c r="E31" s="81"/>
      <c r="F31" s="81"/>
      <c r="G31" s="81"/>
      <c r="H31" s="81"/>
      <c r="I31" s="81"/>
      <c r="J31" s="81"/>
      <c r="K31" s="81"/>
      <c r="L31" s="81"/>
      <c r="M31" s="81"/>
      <c r="N31" s="81"/>
      <c r="O31" s="81"/>
      <c r="P31" s="683" t="s">
        <v>82</v>
      </c>
      <c r="Q31" s="683"/>
      <c r="R31" s="683"/>
    </row>
  </sheetData>
  <mergeCells count="13">
    <mergeCell ref="A9:A10"/>
    <mergeCell ref="B9:B10"/>
    <mergeCell ref="G2:M2"/>
    <mergeCell ref="E3:O3"/>
    <mergeCell ref="B25:R25"/>
    <mergeCell ref="P29:R29"/>
    <mergeCell ref="P30:R30"/>
    <mergeCell ref="P31:R31"/>
    <mergeCell ref="B5:R5"/>
    <mergeCell ref="O9:R9"/>
    <mergeCell ref="C9:F9"/>
    <mergeCell ref="K9:N9"/>
    <mergeCell ref="G9:J9"/>
  </mergeCells>
  <phoneticPr fontId="0" type="noConversion"/>
  <printOptions horizontalCentered="1"/>
  <pageMargins left="0.70866141732283472" right="0.70866141732283472" top="0.23622047244094491" bottom="0" header="0.31496062992125984" footer="0.31496062992125984"/>
  <pageSetup paperSize="9" scale="75"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35"/>
  <sheetViews>
    <sheetView view="pageBreakPreview" zoomScale="80" zoomScaleNormal="80" zoomScaleSheetLayoutView="80" workbookViewId="0">
      <selection activeCell="C19" sqref="C19"/>
    </sheetView>
  </sheetViews>
  <sheetFormatPr defaultColWidth="9.140625" defaultRowHeight="15" x14ac:dyDescent="0.25"/>
  <cols>
    <col min="1" max="1" width="9.140625" style="74"/>
    <col min="2" max="2" width="11.28515625" style="74" customWidth="1"/>
    <col min="3" max="3" width="15.42578125" style="74" customWidth="1"/>
    <col min="4" max="4" width="14.85546875" style="74" customWidth="1"/>
    <col min="5" max="5" width="8.85546875" style="74" customWidth="1"/>
    <col min="6" max="6" width="9.85546875" style="74" customWidth="1"/>
    <col min="7" max="7" width="12.7109375" style="74" customWidth="1"/>
    <col min="8" max="9" width="11" style="74" customWidth="1"/>
    <col min="10" max="10" width="14.140625" style="74" customWidth="1"/>
    <col min="11" max="11" width="12.28515625" style="74" customWidth="1"/>
    <col min="12" max="12" width="13.140625" style="74" customWidth="1"/>
    <col min="13" max="13" width="9.7109375" style="74" customWidth="1"/>
    <col min="14" max="14" width="9.5703125" style="74" customWidth="1"/>
    <col min="15" max="15" width="12.7109375" style="74" customWidth="1"/>
    <col min="16" max="16" width="13.28515625" style="74" customWidth="1"/>
    <col min="17" max="17" width="11.28515625" style="74" customWidth="1"/>
    <col min="18" max="18" width="9.28515625" style="74" customWidth="1"/>
    <col min="19" max="19" width="13.42578125" style="74" customWidth="1"/>
    <col min="20" max="20" width="12.28515625" style="74" customWidth="1"/>
    <col min="21" max="16384" width="9.140625" style="74"/>
  </cols>
  <sheetData>
    <row r="1" spans="1:20" ht="30" customHeight="1" x14ac:dyDescent="0.25"/>
    <row r="2" spans="1:20" s="16" customFormat="1" ht="15.75" x14ac:dyDescent="0.25">
      <c r="C2" s="44"/>
      <c r="D2" s="44"/>
      <c r="E2" s="44"/>
      <c r="F2" s="44"/>
      <c r="G2" s="44"/>
      <c r="H2" s="44"/>
      <c r="I2" s="104" t="s">
        <v>0</v>
      </c>
      <c r="J2" s="44"/>
      <c r="Q2" s="834" t="s">
        <v>555</v>
      </c>
      <c r="R2" s="834"/>
    </row>
    <row r="3" spans="1:20" s="16" customFormat="1" ht="20.25" x14ac:dyDescent="0.3">
      <c r="G3" s="687" t="s">
        <v>655</v>
      </c>
      <c r="H3" s="687"/>
      <c r="I3" s="687"/>
      <c r="J3" s="687"/>
      <c r="K3" s="687"/>
      <c r="L3" s="687"/>
      <c r="M3" s="687"/>
      <c r="N3" s="43"/>
      <c r="O3" s="43"/>
      <c r="P3" s="43"/>
      <c r="Q3" s="43"/>
    </row>
    <row r="4" spans="1:20" s="16" customFormat="1" ht="20.25" x14ac:dyDescent="0.3">
      <c r="G4" s="123"/>
      <c r="H4" s="123"/>
      <c r="I4" s="123"/>
      <c r="J4" s="123"/>
      <c r="K4" s="123"/>
      <c r="L4" s="123"/>
      <c r="M4" s="123"/>
      <c r="N4" s="43"/>
      <c r="O4" s="43"/>
      <c r="P4" s="43"/>
      <c r="Q4" s="43"/>
    </row>
    <row r="5" spans="1:20" ht="18" x14ac:dyDescent="0.25">
      <c r="B5" s="1060" t="s">
        <v>747</v>
      </c>
      <c r="C5" s="1060"/>
      <c r="D5" s="1060"/>
      <c r="E5" s="1060"/>
      <c r="F5" s="1060"/>
      <c r="G5" s="1060"/>
      <c r="H5" s="1060"/>
      <c r="I5" s="1060"/>
      <c r="J5" s="1060"/>
      <c r="K5" s="1060"/>
      <c r="L5" s="1060"/>
      <c r="M5" s="1060"/>
      <c r="N5" s="1060"/>
      <c r="O5" s="1060"/>
      <c r="P5" s="1060"/>
      <c r="Q5" s="1060"/>
      <c r="R5" s="1060"/>
      <c r="S5" s="1060"/>
      <c r="T5" s="463"/>
    </row>
    <row r="6" spans="1:20" ht="15.75" x14ac:dyDescent="0.25">
      <c r="C6" s="75"/>
      <c r="D6" s="76"/>
      <c r="E6" s="75"/>
      <c r="F6" s="75"/>
      <c r="G6" s="75"/>
      <c r="H6" s="75"/>
      <c r="I6" s="75"/>
      <c r="J6" s="75"/>
      <c r="K6" s="75"/>
      <c r="L6" s="75"/>
      <c r="M6" s="75"/>
      <c r="N6" s="75"/>
      <c r="O6" s="75"/>
      <c r="P6" s="75"/>
      <c r="Q6" s="75"/>
      <c r="R6" s="75"/>
      <c r="S6" s="75"/>
      <c r="T6" s="75"/>
    </row>
    <row r="7" spans="1:20" ht="15.75" x14ac:dyDescent="0.25">
      <c r="A7" s="449" t="s">
        <v>896</v>
      </c>
      <c r="B7" s="449"/>
      <c r="C7" s="104"/>
    </row>
    <row r="8" spans="1:20" x14ac:dyDescent="0.25">
      <c r="B8" s="77"/>
      <c r="Q8" s="113" t="s">
        <v>140</v>
      </c>
    </row>
    <row r="9" spans="1:20" s="78" customFormat="1" ht="32.450000000000003" customHeight="1" x14ac:dyDescent="0.25">
      <c r="A9" s="656" t="s">
        <v>2</v>
      </c>
      <c r="B9" s="1061" t="s">
        <v>3</v>
      </c>
      <c r="C9" s="1055" t="s">
        <v>466</v>
      </c>
      <c r="D9" s="1055"/>
      <c r="E9" s="1055"/>
      <c r="F9" s="1055"/>
      <c r="G9" s="1055" t="s">
        <v>467</v>
      </c>
      <c r="H9" s="1055"/>
      <c r="I9" s="1055"/>
      <c r="J9" s="1055"/>
      <c r="K9" s="1055" t="s">
        <v>468</v>
      </c>
      <c r="L9" s="1055"/>
      <c r="M9" s="1055"/>
      <c r="N9" s="1055"/>
      <c r="O9" s="1055" t="s">
        <v>469</v>
      </c>
      <c r="P9" s="1055"/>
      <c r="Q9" s="1055"/>
      <c r="R9" s="1061"/>
      <c r="S9" s="1063" t="s">
        <v>163</v>
      </c>
    </row>
    <row r="10" spans="1:20" s="79" customFormat="1" ht="75" customHeight="1" x14ac:dyDescent="0.25">
      <c r="A10" s="656"/>
      <c r="B10" s="1062"/>
      <c r="C10" s="83" t="s">
        <v>160</v>
      </c>
      <c r="D10" s="127" t="s">
        <v>162</v>
      </c>
      <c r="E10" s="83" t="s">
        <v>139</v>
      </c>
      <c r="F10" s="127" t="s">
        <v>161</v>
      </c>
      <c r="G10" s="83" t="s">
        <v>250</v>
      </c>
      <c r="H10" s="127" t="s">
        <v>162</v>
      </c>
      <c r="I10" s="83" t="s">
        <v>139</v>
      </c>
      <c r="J10" s="127" t="s">
        <v>161</v>
      </c>
      <c r="K10" s="83" t="s">
        <v>250</v>
      </c>
      <c r="L10" s="127" t="s">
        <v>162</v>
      </c>
      <c r="M10" s="83" t="s">
        <v>139</v>
      </c>
      <c r="N10" s="127" t="s">
        <v>161</v>
      </c>
      <c r="O10" s="83" t="s">
        <v>250</v>
      </c>
      <c r="P10" s="127" t="s">
        <v>162</v>
      </c>
      <c r="Q10" s="83" t="s">
        <v>139</v>
      </c>
      <c r="R10" s="128" t="s">
        <v>161</v>
      </c>
      <c r="S10" s="1063"/>
    </row>
    <row r="11" spans="1:20" s="79" customFormat="1" ht="16.149999999999999" customHeight="1" x14ac:dyDescent="0.25">
      <c r="A11" s="5">
        <v>1</v>
      </c>
      <c r="B11" s="82">
        <v>2</v>
      </c>
      <c r="C11" s="73">
        <v>3</v>
      </c>
      <c r="D11" s="73">
        <v>4</v>
      </c>
      <c r="E11" s="73">
        <v>5</v>
      </c>
      <c r="F11" s="73">
        <v>6</v>
      </c>
      <c r="G11" s="73">
        <v>7</v>
      </c>
      <c r="H11" s="73">
        <v>8</v>
      </c>
      <c r="I11" s="73">
        <v>9</v>
      </c>
      <c r="J11" s="73">
        <v>10</v>
      </c>
      <c r="K11" s="73">
        <v>11</v>
      </c>
      <c r="L11" s="73">
        <v>12</v>
      </c>
      <c r="M11" s="73">
        <v>13</v>
      </c>
      <c r="N11" s="73">
        <v>14</v>
      </c>
      <c r="O11" s="73">
        <v>15</v>
      </c>
      <c r="P11" s="73">
        <v>16</v>
      </c>
      <c r="Q11" s="73">
        <v>17</v>
      </c>
      <c r="R11" s="119">
        <v>18</v>
      </c>
      <c r="S11" s="126">
        <v>19</v>
      </c>
    </row>
    <row r="12" spans="1:20" s="79" customFormat="1" ht="20.100000000000001" customHeight="1" x14ac:dyDescent="0.25">
      <c r="A12" s="8">
        <v>1</v>
      </c>
      <c r="B12" s="19" t="s">
        <v>830</v>
      </c>
      <c r="C12" s="73"/>
      <c r="D12" s="73"/>
      <c r="E12" s="73"/>
      <c r="F12" s="73"/>
      <c r="G12" s="73"/>
      <c r="H12" s="73"/>
      <c r="I12" s="73"/>
      <c r="J12" s="73"/>
      <c r="K12" s="73"/>
      <c r="L12" s="73"/>
      <c r="M12" s="73"/>
      <c r="N12" s="73"/>
      <c r="O12" s="73"/>
      <c r="P12" s="73"/>
      <c r="Q12" s="73"/>
      <c r="R12" s="119"/>
      <c r="S12" s="126"/>
    </row>
    <row r="13" spans="1:20" s="79" customFormat="1" ht="20.100000000000001" customHeight="1" x14ac:dyDescent="0.25">
      <c r="A13" s="8">
        <v>2</v>
      </c>
      <c r="B13" s="19" t="s">
        <v>831</v>
      </c>
      <c r="C13" s="73"/>
      <c r="D13" s="73"/>
      <c r="E13" s="73"/>
      <c r="F13" s="73"/>
      <c r="G13" s="73"/>
      <c r="H13" s="73"/>
      <c r="I13" s="73"/>
      <c r="J13" s="73"/>
      <c r="K13" s="73"/>
      <c r="L13" s="73"/>
      <c r="M13" s="73"/>
      <c r="N13" s="73"/>
      <c r="O13" s="73"/>
      <c r="P13" s="73"/>
      <c r="Q13" s="73"/>
      <c r="R13" s="119"/>
      <c r="S13" s="126"/>
    </row>
    <row r="14" spans="1:20" s="79" customFormat="1" ht="20.100000000000001" customHeight="1" x14ac:dyDescent="0.25">
      <c r="A14" s="8">
        <v>3</v>
      </c>
      <c r="B14" s="19" t="s">
        <v>832</v>
      </c>
      <c r="C14" s="73"/>
      <c r="D14" s="73"/>
      <c r="E14" s="73"/>
      <c r="F14" s="73"/>
      <c r="G14" s="73"/>
      <c r="H14" s="73"/>
      <c r="I14" s="73"/>
      <c r="J14" s="73"/>
      <c r="K14" s="73"/>
      <c r="L14" s="73"/>
      <c r="M14" s="73"/>
      <c r="N14" s="73"/>
      <c r="O14" s="73"/>
      <c r="P14" s="73"/>
      <c r="Q14" s="73"/>
      <c r="R14" s="119"/>
      <c r="S14" s="126"/>
    </row>
    <row r="15" spans="1:20" s="79" customFormat="1" ht="20.100000000000001" customHeight="1" x14ac:dyDescent="0.25">
      <c r="A15" s="8">
        <v>4</v>
      </c>
      <c r="B15" s="19" t="s">
        <v>833</v>
      </c>
      <c r="C15" s="73"/>
      <c r="D15" s="73"/>
      <c r="E15" s="73"/>
      <c r="F15" s="73"/>
      <c r="G15" s="73"/>
      <c r="H15" s="73"/>
      <c r="I15" s="73"/>
      <c r="J15" s="73"/>
      <c r="K15" s="73"/>
      <c r="L15" s="73"/>
      <c r="M15" s="73"/>
      <c r="N15" s="73"/>
      <c r="O15" s="73"/>
      <c r="P15" s="73"/>
      <c r="Q15" s="73"/>
      <c r="R15" s="119"/>
      <c r="S15" s="126"/>
    </row>
    <row r="16" spans="1:20" s="79" customFormat="1" ht="20.100000000000001" customHeight="1" x14ac:dyDescent="0.25">
      <c r="A16" s="8">
        <v>5</v>
      </c>
      <c r="B16" s="19" t="s">
        <v>834</v>
      </c>
      <c r="C16" s="73"/>
      <c r="D16" s="73"/>
      <c r="E16" s="73"/>
      <c r="F16" s="73"/>
      <c r="G16" s="1064" t="s">
        <v>855</v>
      </c>
      <c r="H16" s="1065"/>
      <c r="I16" s="1065"/>
      <c r="J16" s="1065"/>
      <c r="K16" s="1065"/>
      <c r="L16" s="1066"/>
      <c r="M16" s="73"/>
      <c r="N16" s="73"/>
      <c r="O16" s="73"/>
      <c r="P16" s="73"/>
      <c r="Q16" s="73"/>
      <c r="R16" s="119"/>
      <c r="S16" s="126"/>
    </row>
    <row r="17" spans="1:45" s="79" customFormat="1" ht="20.100000000000001" customHeight="1" x14ac:dyDescent="0.25">
      <c r="A17" s="8">
        <v>6</v>
      </c>
      <c r="B17" s="19" t="s">
        <v>835</v>
      </c>
      <c r="C17" s="73"/>
      <c r="D17" s="73"/>
      <c r="E17" s="73"/>
      <c r="F17" s="73"/>
      <c r="G17" s="1067"/>
      <c r="H17" s="1068"/>
      <c r="I17" s="1068"/>
      <c r="J17" s="1068"/>
      <c r="K17" s="1068"/>
      <c r="L17" s="1069"/>
      <c r="M17" s="73"/>
      <c r="N17" s="73"/>
      <c r="O17" s="73"/>
      <c r="P17" s="73"/>
      <c r="Q17" s="73"/>
      <c r="R17" s="119"/>
      <c r="S17" s="126"/>
    </row>
    <row r="18" spans="1:45" s="79" customFormat="1" ht="27" customHeight="1" x14ac:dyDescent="0.25">
      <c r="A18" s="8">
        <v>7</v>
      </c>
      <c r="B18" s="147" t="s">
        <v>836</v>
      </c>
      <c r="C18" s="73"/>
      <c r="D18" s="73"/>
      <c r="E18" s="73"/>
      <c r="F18" s="73"/>
      <c r="G18" s="1067"/>
      <c r="H18" s="1068"/>
      <c r="I18" s="1068"/>
      <c r="J18" s="1068"/>
      <c r="K18" s="1068"/>
      <c r="L18" s="1069"/>
      <c r="M18" s="73"/>
      <c r="N18" s="73"/>
      <c r="O18" s="73"/>
      <c r="P18" s="73"/>
      <c r="Q18" s="73"/>
      <c r="R18" s="119"/>
      <c r="S18" s="126"/>
    </row>
    <row r="19" spans="1:45" ht="20.100000000000001" customHeight="1" x14ac:dyDescent="0.25">
      <c r="A19" s="8">
        <v>8</v>
      </c>
      <c r="B19" s="19" t="s">
        <v>837</v>
      </c>
      <c r="C19" s="80"/>
      <c r="D19" s="80"/>
      <c r="E19" s="80"/>
      <c r="F19" s="80"/>
      <c r="G19" s="1070"/>
      <c r="H19" s="1071"/>
      <c r="I19" s="1071"/>
      <c r="J19" s="1071"/>
      <c r="K19" s="1071"/>
      <c r="L19" s="1072"/>
      <c r="M19" s="80"/>
      <c r="N19" s="80"/>
      <c r="O19" s="80"/>
      <c r="P19" s="80"/>
      <c r="Q19" s="80"/>
      <c r="R19" s="80"/>
      <c r="S19" s="80"/>
    </row>
    <row r="20" spans="1:45" ht="20.100000000000001" customHeight="1" x14ac:dyDescent="0.25">
      <c r="A20" s="8">
        <v>9</v>
      </c>
      <c r="B20" s="19" t="s">
        <v>838</v>
      </c>
      <c r="C20" s="80"/>
      <c r="D20" s="80"/>
      <c r="E20" s="80"/>
      <c r="F20" s="80"/>
      <c r="G20" s="80"/>
      <c r="H20" s="80"/>
      <c r="I20" s="80"/>
      <c r="J20" s="80"/>
      <c r="K20" s="80"/>
      <c r="L20" s="80"/>
      <c r="M20" s="80"/>
      <c r="N20" s="80"/>
      <c r="O20" s="80"/>
      <c r="P20" s="80"/>
      <c r="Q20" s="80"/>
      <c r="R20" s="80"/>
      <c r="S20" s="80"/>
    </row>
    <row r="21" spans="1:45" ht="20.100000000000001" customHeight="1" x14ac:dyDescent="0.25">
      <c r="A21" s="8">
        <v>10</v>
      </c>
      <c r="B21" s="19" t="s">
        <v>839</v>
      </c>
      <c r="C21" s="80"/>
      <c r="D21" s="80"/>
      <c r="E21" s="80"/>
      <c r="F21" s="80"/>
      <c r="G21" s="80"/>
      <c r="H21" s="80"/>
      <c r="I21" s="80"/>
      <c r="J21" s="80"/>
      <c r="K21" s="80"/>
      <c r="L21" s="80"/>
      <c r="M21" s="80"/>
      <c r="N21" s="80"/>
      <c r="O21" s="80"/>
      <c r="P21" s="80"/>
      <c r="Q21" s="80"/>
      <c r="R21" s="80"/>
      <c r="S21" s="80"/>
    </row>
    <row r="22" spans="1:45" ht="20.100000000000001" customHeight="1" x14ac:dyDescent="0.25">
      <c r="A22" s="8">
        <v>11</v>
      </c>
      <c r="B22" s="19" t="s">
        <v>840</v>
      </c>
      <c r="C22" s="80"/>
      <c r="D22" s="80"/>
      <c r="E22" s="80"/>
      <c r="F22" s="80"/>
      <c r="G22" s="80"/>
      <c r="H22" s="80"/>
      <c r="I22" s="80"/>
      <c r="J22" s="80"/>
      <c r="K22" s="80"/>
      <c r="L22" s="80"/>
      <c r="M22" s="80"/>
      <c r="N22" s="80"/>
      <c r="O22" s="80"/>
      <c r="P22" s="80"/>
      <c r="Q22" s="80"/>
      <c r="R22" s="80"/>
      <c r="S22" s="80"/>
    </row>
    <row r="23" spans="1:45" s="80" customFormat="1" ht="20.100000000000001" customHeight="1" x14ac:dyDescent="0.25">
      <c r="A23" s="8">
        <v>12</v>
      </c>
      <c r="B23" s="19" t="s">
        <v>841</v>
      </c>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row>
    <row r="24" spans="1:45" ht="20.100000000000001" customHeight="1" x14ac:dyDescent="0.25">
      <c r="A24" s="29"/>
      <c r="B24" s="29" t="s">
        <v>17</v>
      </c>
      <c r="C24" s="80"/>
      <c r="D24" s="80"/>
      <c r="E24" s="80"/>
      <c r="F24" s="80"/>
      <c r="G24" s="80"/>
      <c r="H24" s="80"/>
      <c r="I24" s="80"/>
      <c r="J24" s="80"/>
      <c r="K24" s="80"/>
      <c r="L24" s="80"/>
      <c r="M24" s="80"/>
      <c r="N24" s="80"/>
      <c r="O24" s="80"/>
      <c r="P24" s="80"/>
      <c r="Q24" s="80"/>
      <c r="R24" s="80"/>
      <c r="S24" s="80"/>
    </row>
    <row r="25" spans="1:45" x14ac:dyDescent="0.25">
      <c r="A25" s="275" t="s">
        <v>504</v>
      </c>
      <c r="B25" s="81"/>
      <c r="C25" s="81"/>
      <c r="D25" s="81"/>
      <c r="E25" s="81"/>
      <c r="F25" s="81"/>
      <c r="G25" s="81"/>
      <c r="H25" s="81"/>
      <c r="I25" s="81"/>
      <c r="J25" s="81"/>
      <c r="K25" s="81"/>
      <c r="L25" s="81"/>
      <c r="M25" s="81"/>
      <c r="N25" s="81"/>
      <c r="O25" s="81"/>
      <c r="P25" s="81"/>
      <c r="Q25" s="81"/>
      <c r="R25" s="81"/>
      <c r="S25" s="81"/>
    </row>
    <row r="26" spans="1:45" x14ac:dyDescent="0.25">
      <c r="A26" s="275"/>
      <c r="B26" s="81"/>
      <c r="C26" s="81"/>
      <c r="D26" s="81"/>
      <c r="E26" s="81"/>
      <c r="F26" s="81"/>
      <c r="G26" s="81"/>
      <c r="H26" s="81"/>
      <c r="I26" s="81"/>
      <c r="J26" s="81"/>
      <c r="K26" s="81"/>
      <c r="L26" s="81"/>
      <c r="M26" s="81"/>
      <c r="N26" s="81"/>
      <c r="O26" s="81"/>
      <c r="P26" s="81"/>
      <c r="Q26" s="81"/>
      <c r="R26" s="81"/>
      <c r="S26" s="81"/>
    </row>
    <row r="27" spans="1:45" x14ac:dyDescent="0.25">
      <c r="A27" s="275"/>
      <c r="B27" s="81"/>
      <c r="C27" s="81"/>
      <c r="D27" s="81"/>
      <c r="E27" s="81"/>
      <c r="F27" s="81"/>
      <c r="G27" s="81"/>
      <c r="H27" s="81"/>
      <c r="I27" s="81"/>
      <c r="J27" s="81"/>
      <c r="K27" s="81"/>
      <c r="L27" s="81"/>
      <c r="M27" s="81"/>
      <c r="N27" s="81"/>
      <c r="O27" s="81"/>
      <c r="P27" s="81"/>
      <c r="Q27" s="81"/>
      <c r="R27" s="81"/>
      <c r="S27" s="81"/>
    </row>
    <row r="28" spans="1:45" x14ac:dyDescent="0.25">
      <c r="A28" s="275"/>
      <c r="B28" s="81"/>
      <c r="C28" s="81"/>
      <c r="D28" s="81"/>
      <c r="E28" s="81"/>
      <c r="F28" s="81"/>
      <c r="G28" s="81"/>
      <c r="H28" s="81"/>
      <c r="I28" s="81"/>
      <c r="J28" s="81"/>
      <c r="K28" s="81"/>
      <c r="L28" s="81"/>
      <c r="M28" s="81"/>
      <c r="N28" s="81"/>
      <c r="O28" s="81"/>
      <c r="P28" s="81"/>
      <c r="Q28" s="81"/>
      <c r="R28" s="81"/>
      <c r="S28" s="81"/>
    </row>
    <row r="29" spans="1:45" x14ac:dyDescent="0.25">
      <c r="A29" s="275"/>
      <c r="B29" s="81"/>
      <c r="C29" s="81"/>
      <c r="D29" s="81"/>
      <c r="E29" s="81"/>
      <c r="F29" s="81"/>
      <c r="G29" s="81"/>
      <c r="H29" s="81"/>
      <c r="I29" s="81"/>
      <c r="J29" s="81"/>
      <c r="K29" s="81"/>
      <c r="L29" s="81"/>
      <c r="M29" s="81"/>
      <c r="N29" s="81"/>
      <c r="O29" s="81"/>
      <c r="P29" s="81"/>
      <c r="Q29" s="81"/>
      <c r="R29" s="81"/>
      <c r="S29" s="81"/>
    </row>
    <row r="30" spans="1:45" x14ac:dyDescent="0.25">
      <c r="A30" s="275"/>
      <c r="B30" s="81"/>
      <c r="C30" s="81"/>
      <c r="D30" s="81"/>
      <c r="E30" s="81"/>
      <c r="F30" s="81"/>
      <c r="G30" s="81"/>
      <c r="H30" s="81"/>
      <c r="I30" s="81"/>
      <c r="J30" s="81"/>
      <c r="K30" s="81"/>
      <c r="L30" s="81"/>
      <c r="M30" s="81"/>
      <c r="N30" s="81"/>
      <c r="O30" s="81"/>
      <c r="P30" s="81"/>
      <c r="Q30" s="81"/>
      <c r="R30" s="81"/>
      <c r="S30" s="81"/>
    </row>
    <row r="31" spans="1:45" x14ac:dyDescent="0.25">
      <c r="A31" s="275"/>
      <c r="B31" s="81"/>
      <c r="C31" s="81"/>
      <c r="D31" s="81"/>
      <c r="E31" s="81"/>
      <c r="F31" s="81"/>
      <c r="G31" s="81"/>
      <c r="H31" s="81"/>
      <c r="I31" s="81"/>
      <c r="J31" s="81"/>
      <c r="K31" s="81"/>
      <c r="L31" s="81"/>
      <c r="M31" s="81"/>
      <c r="N31" s="81"/>
      <c r="O31" s="81"/>
      <c r="P31" s="81"/>
      <c r="Q31" s="81"/>
      <c r="R31" s="81"/>
      <c r="S31" s="81"/>
    </row>
    <row r="32" spans="1:45" x14ac:dyDescent="0.25">
      <c r="O32" s="15" t="s">
        <v>828</v>
      </c>
      <c r="P32" s="15"/>
      <c r="Q32" s="51"/>
    </row>
    <row r="33" spans="1:17" x14ac:dyDescent="0.25">
      <c r="A33" s="15" t="s">
        <v>12</v>
      </c>
      <c r="O33" s="662" t="s">
        <v>824</v>
      </c>
      <c r="P33" s="662"/>
      <c r="Q33" s="662"/>
    </row>
    <row r="34" spans="1:17" x14ac:dyDescent="0.25">
      <c r="O34" s="662" t="s">
        <v>825</v>
      </c>
      <c r="P34" s="662"/>
      <c r="Q34" s="662"/>
    </row>
    <row r="35" spans="1:17" x14ac:dyDescent="0.25">
      <c r="O35" s="662" t="s">
        <v>82</v>
      </c>
      <c r="P35" s="662"/>
      <c r="Q35" s="662"/>
    </row>
  </sheetData>
  <mergeCells count="14">
    <mergeCell ref="Q2:R2"/>
    <mergeCell ref="G3:M3"/>
    <mergeCell ref="G16:L19"/>
    <mergeCell ref="O33:Q33"/>
    <mergeCell ref="O34:Q34"/>
    <mergeCell ref="O35:Q35"/>
    <mergeCell ref="B5:S5"/>
    <mergeCell ref="A9:A10"/>
    <mergeCell ref="B9:B10"/>
    <mergeCell ref="C9:F9"/>
    <mergeCell ref="G9:J9"/>
    <mergeCell ref="K9:N9"/>
    <mergeCell ref="S9:S10"/>
    <mergeCell ref="O9:R9"/>
  </mergeCells>
  <phoneticPr fontId="0" type="noConversion"/>
  <printOptions horizontalCentered="1"/>
  <pageMargins left="0.70866141732283472" right="0.70866141732283472" top="0.23622047244094491" bottom="0" header="0.31496062992125984" footer="0.31496062992125984"/>
  <pageSetup paperSize="9" scale="60"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3"/>
  <sheetViews>
    <sheetView view="pageBreakPreview" topLeftCell="K16" zoomScale="80" zoomScaleNormal="80" zoomScaleSheetLayoutView="80" workbookViewId="0">
      <selection activeCell="AJ16" sqref="AJ16"/>
    </sheetView>
  </sheetViews>
  <sheetFormatPr defaultColWidth="9.140625" defaultRowHeight="15" x14ac:dyDescent="0.25"/>
  <cols>
    <col min="1" max="1" width="5.7109375" style="504" customWidth="1"/>
    <col min="2" max="2" width="10.7109375" style="504" customWidth="1"/>
    <col min="3" max="3" width="7.140625" style="74" customWidth="1"/>
    <col min="4" max="4" width="6.85546875" style="74" customWidth="1"/>
    <col min="5" max="5" width="7.42578125" style="74" customWidth="1"/>
    <col min="6" max="6" width="9.140625" style="74" customWidth="1"/>
    <col min="7" max="9" width="7" style="74" customWidth="1"/>
    <col min="10" max="10" width="7.140625" style="74" customWidth="1"/>
    <col min="11" max="11" width="6.85546875" style="74" customWidth="1"/>
    <col min="12" max="12" width="9.7109375" style="74" customWidth="1"/>
    <col min="13" max="13" width="7.5703125" style="74" customWidth="1"/>
    <col min="14" max="14" width="6.85546875" style="74" customWidth="1"/>
    <col min="15" max="15" width="7" style="74" customWidth="1"/>
    <col min="16" max="16" width="7.28515625" style="74" customWidth="1"/>
    <col min="17" max="17" width="7.42578125" style="74" customWidth="1"/>
    <col min="18" max="18" width="9" style="74" customWidth="1"/>
    <col min="19" max="19" width="6.140625" style="74" customWidth="1"/>
    <col min="20" max="20" width="7.85546875" style="74" customWidth="1"/>
    <col min="21" max="21" width="9.7109375" style="74" customWidth="1"/>
    <col min="22" max="22" width="12.85546875" style="74" customWidth="1"/>
    <col min="23" max="23" width="9" style="74" customWidth="1"/>
    <col min="24" max="24" width="10.7109375" style="74" customWidth="1"/>
    <col min="25" max="25" width="10.5703125" style="74" customWidth="1"/>
    <col min="26" max="26" width="6.140625" style="74" customWidth="1"/>
    <col min="27" max="27" width="6.5703125" style="74" customWidth="1"/>
    <col min="28" max="28" width="10.5703125" style="74" customWidth="1"/>
    <col min="29" max="29" width="11.140625" style="74" customWidth="1"/>
    <col min="30" max="30" width="10.7109375" style="74" customWidth="1"/>
    <col min="31" max="31" width="10.5703125" style="74" customWidth="1"/>
    <col min="32" max="32" width="16.42578125" style="74" customWidth="1"/>
    <col min="33" max="16384" width="9.140625" style="74"/>
  </cols>
  <sheetData>
    <row r="1" spans="1:35" ht="30" customHeight="1" x14ac:dyDescent="0.25"/>
    <row r="2" spans="1:35" s="413" customFormat="1" ht="15.75" x14ac:dyDescent="0.25">
      <c r="A2" s="261"/>
      <c r="B2" s="261"/>
      <c r="C2" s="567"/>
      <c r="D2" s="567"/>
      <c r="E2" s="567"/>
      <c r="F2" s="567"/>
      <c r="G2" s="567"/>
      <c r="H2" s="567"/>
      <c r="I2" s="567"/>
      <c r="J2" s="567"/>
      <c r="K2" s="506" t="s">
        <v>0</v>
      </c>
      <c r="L2" s="506"/>
      <c r="M2" s="506"/>
      <c r="N2" s="567"/>
      <c r="O2" s="261"/>
      <c r="P2" s="261"/>
      <c r="Q2" s="261"/>
      <c r="R2" s="261"/>
      <c r="S2" s="261"/>
      <c r="T2" s="261"/>
      <c r="U2" s="261"/>
      <c r="V2" s="261"/>
      <c r="W2" s="261"/>
      <c r="X2" s="261"/>
      <c r="Y2" s="261"/>
      <c r="Z2" s="261"/>
      <c r="AA2" s="550"/>
      <c r="AB2" s="550"/>
      <c r="AC2" s="550"/>
      <c r="AD2" s="550"/>
      <c r="AE2" s="1073" t="s">
        <v>556</v>
      </c>
      <c r="AF2" s="1073"/>
    </row>
    <row r="3" spans="1:35" s="413" customFormat="1" ht="20.25" x14ac:dyDescent="0.3">
      <c r="A3" s="261"/>
      <c r="B3" s="261"/>
      <c r="C3" s="261"/>
      <c r="D3" s="261"/>
      <c r="E3" s="1074" t="s">
        <v>655</v>
      </c>
      <c r="F3" s="1074"/>
      <c r="G3" s="1074"/>
      <c r="H3" s="1074"/>
      <c r="I3" s="1074"/>
      <c r="J3" s="1074"/>
      <c r="K3" s="1074"/>
      <c r="L3" s="1074"/>
      <c r="M3" s="1074"/>
      <c r="N3" s="1074"/>
      <c r="O3" s="1074"/>
      <c r="P3" s="1074"/>
      <c r="Q3" s="1074"/>
      <c r="R3" s="1074"/>
      <c r="S3" s="1074"/>
      <c r="T3" s="1074"/>
      <c r="U3" s="1074"/>
      <c r="V3" s="1074"/>
      <c r="W3" s="261"/>
      <c r="X3" s="261"/>
      <c r="Y3" s="261"/>
      <c r="Z3" s="261"/>
      <c r="AA3" s="261"/>
      <c r="AB3" s="261"/>
      <c r="AC3" s="261"/>
      <c r="AD3" s="261"/>
      <c r="AE3" s="261"/>
      <c r="AF3" s="261"/>
    </row>
    <row r="4" spans="1:35" s="413" customFormat="1" ht="20.25" x14ac:dyDescent="0.3">
      <c r="A4" s="261"/>
      <c r="B4" s="261"/>
      <c r="C4" s="261"/>
      <c r="D4" s="261"/>
      <c r="E4" s="261"/>
      <c r="F4" s="261"/>
      <c r="G4" s="261"/>
      <c r="H4" s="261"/>
      <c r="I4" s="261"/>
      <c r="J4" s="568"/>
      <c r="K4" s="568"/>
      <c r="L4" s="568"/>
      <c r="M4" s="568"/>
      <c r="N4" s="568"/>
      <c r="O4" s="568"/>
      <c r="P4" s="568"/>
      <c r="Q4" s="568"/>
      <c r="R4" s="568"/>
      <c r="S4" s="568"/>
      <c r="T4" s="568"/>
      <c r="U4" s="568"/>
      <c r="V4" s="568"/>
      <c r="W4" s="261"/>
      <c r="X4" s="261"/>
      <c r="Y4" s="261"/>
      <c r="Z4" s="261"/>
      <c r="AA4" s="261"/>
      <c r="AB4" s="261"/>
      <c r="AC4" s="261"/>
      <c r="AD4" s="261"/>
      <c r="AE4" s="261"/>
      <c r="AF4" s="261"/>
    </row>
    <row r="5" spans="1:35" s="414" customFormat="1" ht="15.75" x14ac:dyDescent="0.25">
      <c r="A5" s="504"/>
      <c r="B5" s="504"/>
      <c r="C5" s="1075" t="s">
        <v>748</v>
      </c>
      <c r="D5" s="1075"/>
      <c r="E5" s="1075"/>
      <c r="F5" s="1075"/>
      <c r="G5" s="1075"/>
      <c r="H5" s="1075"/>
      <c r="I5" s="1075"/>
      <c r="J5" s="1075"/>
      <c r="K5" s="1075"/>
      <c r="L5" s="1075"/>
      <c r="M5" s="1075"/>
      <c r="N5" s="1075"/>
      <c r="O5" s="1075"/>
      <c r="P5" s="1075"/>
      <c r="Q5" s="1075"/>
      <c r="R5" s="1075"/>
      <c r="S5" s="1075"/>
      <c r="T5" s="1075"/>
      <c r="U5" s="1075"/>
      <c r="V5" s="1075"/>
      <c r="W5" s="1075"/>
      <c r="X5" s="569"/>
      <c r="Y5" s="569"/>
      <c r="Z5" s="570"/>
      <c r="AA5" s="570"/>
      <c r="AB5" s="570"/>
      <c r="AC5" s="570"/>
      <c r="AD5" s="570"/>
      <c r="AE5" s="570"/>
      <c r="AF5" s="506"/>
    </row>
    <row r="6" spans="1:35" s="414" customFormat="1" x14ac:dyDescent="0.25">
      <c r="A6" s="504"/>
      <c r="B6" s="504"/>
      <c r="C6" s="505"/>
      <c r="D6" s="505"/>
      <c r="E6" s="505"/>
      <c r="F6" s="505"/>
      <c r="G6" s="505"/>
      <c r="H6" s="505"/>
      <c r="I6" s="505"/>
      <c r="J6" s="505"/>
      <c r="K6" s="504"/>
      <c r="L6" s="504"/>
      <c r="M6" s="504"/>
      <c r="N6" s="504"/>
      <c r="O6" s="504"/>
      <c r="P6" s="504"/>
      <c r="Q6" s="505"/>
      <c r="R6" s="505"/>
      <c r="S6" s="505"/>
      <c r="T6" s="505"/>
      <c r="U6" s="505"/>
      <c r="V6" s="505"/>
      <c r="W6" s="505"/>
      <c r="X6" s="505"/>
      <c r="Y6" s="505"/>
      <c r="Z6" s="505"/>
      <c r="AA6" s="505"/>
      <c r="AB6" s="505"/>
      <c r="AC6" s="505"/>
      <c r="AD6" s="505"/>
      <c r="AE6" s="505"/>
      <c r="AF6" s="505"/>
    </row>
    <row r="7" spans="1:35" s="414" customFormat="1" ht="15.75" x14ac:dyDescent="0.25">
      <c r="A7" s="472" t="s">
        <v>896</v>
      </c>
      <c r="B7" s="472"/>
      <c r="C7" s="506"/>
      <c r="D7" s="504"/>
      <c r="E7" s="504"/>
      <c r="F7" s="504"/>
      <c r="G7" s="504"/>
      <c r="H7" s="504"/>
      <c r="I7" s="504"/>
      <c r="J7" s="504"/>
      <c r="K7" s="504"/>
      <c r="L7" s="504"/>
      <c r="M7" s="504"/>
      <c r="N7" s="504"/>
      <c r="O7" s="504"/>
      <c r="P7" s="504"/>
      <c r="Q7" s="504"/>
      <c r="R7" s="504"/>
      <c r="S7" s="504"/>
      <c r="T7" s="504"/>
      <c r="U7" s="504"/>
      <c r="V7" s="504"/>
      <c r="W7" s="504"/>
      <c r="X7" s="504"/>
      <c r="Y7" s="504"/>
      <c r="Z7" s="504"/>
      <c r="AA7" s="504"/>
      <c r="AB7" s="504"/>
      <c r="AC7" s="504"/>
      <c r="AD7" s="504"/>
      <c r="AE7" s="504"/>
      <c r="AF7" s="504"/>
    </row>
    <row r="8" spans="1:35" s="414" customFormat="1" x14ac:dyDescent="0.25">
      <c r="A8" s="504"/>
      <c r="B8" s="507"/>
      <c r="C8" s="504"/>
      <c r="D8" s="504"/>
      <c r="E8" s="504"/>
      <c r="F8" s="504"/>
      <c r="G8" s="504"/>
      <c r="H8" s="504"/>
      <c r="I8" s="504"/>
      <c r="J8" s="504"/>
      <c r="K8" s="504"/>
      <c r="L8" s="504"/>
      <c r="M8" s="504"/>
      <c r="N8" s="504"/>
      <c r="O8" s="504"/>
      <c r="P8" s="504"/>
      <c r="Q8" s="504"/>
      <c r="R8" s="504"/>
      <c r="S8" s="504"/>
      <c r="T8" s="504"/>
      <c r="U8" s="504"/>
      <c r="V8" s="504"/>
      <c r="W8" s="504"/>
      <c r="X8" s="504"/>
      <c r="Y8" s="504"/>
      <c r="Z8" s="504"/>
      <c r="AA8" s="504"/>
      <c r="AB8" s="504"/>
      <c r="AC8" s="504"/>
      <c r="AD8" s="504"/>
      <c r="AE8" s="504"/>
      <c r="AF8" s="504"/>
    </row>
    <row r="9" spans="1:35" s="415" customFormat="1" ht="36.75" customHeight="1" x14ac:dyDescent="0.25">
      <c r="A9" s="936" t="s">
        <v>2</v>
      </c>
      <c r="B9" s="1080" t="s">
        <v>3</v>
      </c>
      <c r="C9" s="1076" t="s">
        <v>107</v>
      </c>
      <c r="D9" s="1076"/>
      <c r="E9" s="1076"/>
      <c r="F9" s="1076"/>
      <c r="G9" s="1076"/>
      <c r="H9" s="1076"/>
      <c r="I9" s="1082" t="s">
        <v>699</v>
      </c>
      <c r="J9" s="1083"/>
      <c r="K9" s="1083"/>
      <c r="L9" s="1083"/>
      <c r="M9" s="1083"/>
      <c r="N9" s="1084"/>
      <c r="O9" s="1082" t="s">
        <v>197</v>
      </c>
      <c r="P9" s="1083"/>
      <c r="Q9" s="1083"/>
      <c r="R9" s="1083"/>
      <c r="S9" s="1083"/>
      <c r="T9" s="1084"/>
      <c r="U9" s="1076" t="s">
        <v>106</v>
      </c>
      <c r="V9" s="1076"/>
      <c r="W9" s="1076"/>
      <c r="X9" s="1076"/>
      <c r="Y9" s="1076"/>
      <c r="Z9" s="1076"/>
      <c r="AA9" s="1077" t="s">
        <v>237</v>
      </c>
      <c r="AB9" s="1078"/>
      <c r="AC9" s="1078"/>
      <c r="AD9" s="1078"/>
      <c r="AE9" s="1078"/>
      <c r="AF9" s="1079"/>
    </row>
    <row r="10" spans="1:35" s="416" customFormat="1" ht="73.5" customHeight="1" x14ac:dyDescent="0.25">
      <c r="A10" s="936"/>
      <c r="B10" s="1081"/>
      <c r="C10" s="590" t="s">
        <v>91</v>
      </c>
      <c r="D10" s="590" t="s">
        <v>95</v>
      </c>
      <c r="E10" s="590" t="s">
        <v>96</v>
      </c>
      <c r="F10" s="590" t="s">
        <v>366</v>
      </c>
      <c r="G10" s="590" t="s">
        <v>238</v>
      </c>
      <c r="H10" s="590" t="s">
        <v>17</v>
      </c>
      <c r="I10" s="590" t="s">
        <v>91</v>
      </c>
      <c r="J10" s="590" t="s">
        <v>95</v>
      </c>
      <c r="K10" s="590" t="s">
        <v>96</v>
      </c>
      <c r="L10" s="590" t="s">
        <v>366</v>
      </c>
      <c r="M10" s="590" t="s">
        <v>238</v>
      </c>
      <c r="N10" s="590" t="s">
        <v>17</v>
      </c>
      <c r="O10" s="590" t="s">
        <v>91</v>
      </c>
      <c r="P10" s="590" t="s">
        <v>95</v>
      </c>
      <c r="Q10" s="590" t="s">
        <v>96</v>
      </c>
      <c r="R10" s="590" t="s">
        <v>366</v>
      </c>
      <c r="S10" s="590" t="s">
        <v>238</v>
      </c>
      <c r="T10" s="590" t="s">
        <v>17</v>
      </c>
      <c r="U10" s="590" t="s">
        <v>239</v>
      </c>
      <c r="V10" s="590" t="s">
        <v>240</v>
      </c>
      <c r="W10" s="590" t="s">
        <v>241</v>
      </c>
      <c r="X10" s="590" t="s">
        <v>366</v>
      </c>
      <c r="Y10" s="590" t="s">
        <v>238</v>
      </c>
      <c r="Z10" s="590" t="s">
        <v>88</v>
      </c>
      <c r="AA10" s="590" t="s">
        <v>91</v>
      </c>
      <c r="AB10" s="590" t="s">
        <v>95</v>
      </c>
      <c r="AC10" s="590" t="s">
        <v>241</v>
      </c>
      <c r="AD10" s="590" t="s">
        <v>366</v>
      </c>
      <c r="AE10" s="590" t="s">
        <v>238</v>
      </c>
      <c r="AF10" s="590" t="s">
        <v>17</v>
      </c>
    </row>
    <row r="11" spans="1:35" s="417" customFormat="1" ht="16.149999999999999" customHeight="1" x14ac:dyDescent="0.25">
      <c r="A11" s="518">
        <v>1</v>
      </c>
      <c r="B11" s="509">
        <v>2</v>
      </c>
      <c r="C11" s="509">
        <v>3</v>
      </c>
      <c r="D11" s="510">
        <v>4</v>
      </c>
      <c r="E11" s="510">
        <v>5</v>
      </c>
      <c r="F11" s="510">
        <v>6</v>
      </c>
      <c r="G11" s="510">
        <v>7</v>
      </c>
      <c r="H11" s="510">
        <v>9</v>
      </c>
      <c r="I11" s="510">
        <v>10</v>
      </c>
      <c r="J11" s="510">
        <v>11</v>
      </c>
      <c r="K11" s="510">
        <v>12</v>
      </c>
      <c r="L11" s="510">
        <v>13</v>
      </c>
      <c r="M11" s="510">
        <v>14</v>
      </c>
      <c r="N11" s="510">
        <v>16</v>
      </c>
      <c r="O11" s="510">
        <v>17</v>
      </c>
      <c r="P11" s="510">
        <v>18</v>
      </c>
      <c r="Q11" s="510">
        <v>19</v>
      </c>
      <c r="R11" s="510">
        <v>20</v>
      </c>
      <c r="S11" s="510">
        <v>21</v>
      </c>
      <c r="T11" s="510">
        <v>23</v>
      </c>
      <c r="U11" s="510">
        <v>24</v>
      </c>
      <c r="V11" s="510">
        <v>25</v>
      </c>
      <c r="W11" s="510">
        <v>26</v>
      </c>
      <c r="X11" s="510">
        <v>27</v>
      </c>
      <c r="Y11" s="510">
        <v>28</v>
      </c>
      <c r="Z11" s="510">
        <v>30</v>
      </c>
      <c r="AA11" s="510">
        <v>31</v>
      </c>
      <c r="AB11" s="510">
        <v>32</v>
      </c>
      <c r="AC11" s="510">
        <v>33</v>
      </c>
      <c r="AD11" s="510">
        <v>34</v>
      </c>
      <c r="AE11" s="510">
        <v>35</v>
      </c>
      <c r="AF11" s="510">
        <v>37</v>
      </c>
    </row>
    <row r="12" spans="1:35" s="414" customFormat="1" ht="15" customHeight="1" x14ac:dyDescent="0.25">
      <c r="A12" s="519">
        <v>1</v>
      </c>
      <c r="B12" s="265" t="s">
        <v>830</v>
      </c>
      <c r="C12" s="595">
        <f>'[1]AT3A_cvrg(Insti)_PY'!C13+'[1]AT3C_cvrg(Insti)_UPY '!C12</f>
        <v>850</v>
      </c>
      <c r="D12" s="595">
        <v>0</v>
      </c>
      <c r="E12" s="595">
        <v>0</v>
      </c>
      <c r="F12" s="595">
        <f>'[1]AT3A_cvrg(Insti)_PY'!E13+'[1]AT3C_cvrg(Insti)_UPY '!E12</f>
        <v>0</v>
      </c>
      <c r="G12" s="595">
        <f>'[1]AT3A_cvrg(Insti)_PY'!F13+'[1]AT3C_cvrg(Insti)_UPY '!F12</f>
        <v>0</v>
      </c>
      <c r="H12" s="595">
        <f>C12+D12+E12+F12+G12</f>
        <v>850</v>
      </c>
      <c r="I12" s="512">
        <v>849</v>
      </c>
      <c r="J12" s="512">
        <v>0</v>
      </c>
      <c r="K12" s="512">
        <v>0</v>
      </c>
      <c r="L12" s="512">
        <v>0</v>
      </c>
      <c r="M12" s="512">
        <v>0</v>
      </c>
      <c r="N12" s="512">
        <f>M12+L12+K12+J12+I12</f>
        <v>849</v>
      </c>
      <c r="O12" s="595">
        <v>0</v>
      </c>
      <c r="P12" s="595">
        <v>0</v>
      </c>
      <c r="Q12" s="595">
        <v>0</v>
      </c>
      <c r="R12" s="595">
        <v>0</v>
      </c>
      <c r="S12" s="595">
        <v>0</v>
      </c>
      <c r="T12" s="595">
        <f>O12+P12+Q12+R12+S12</f>
        <v>0</v>
      </c>
      <c r="U12" s="512">
        <f>C12-I12-O12</f>
        <v>1</v>
      </c>
      <c r="V12" s="512">
        <f>D12-J12-H4</f>
        <v>0</v>
      </c>
      <c r="W12" s="512">
        <f>E12-K12-Q12</f>
        <v>0</v>
      </c>
      <c r="X12" s="512">
        <f>F12-L12-R12</f>
        <v>0</v>
      </c>
      <c r="Y12" s="512">
        <f>G12-M12-S12</f>
        <v>0</v>
      </c>
      <c r="Z12" s="512">
        <f>U12+V12+W12+X12+Y12</f>
        <v>1</v>
      </c>
      <c r="AA12" s="512">
        <v>454</v>
      </c>
      <c r="AB12" s="512"/>
      <c r="AC12" s="512">
        <v>0</v>
      </c>
      <c r="AD12" s="512">
        <v>0</v>
      </c>
      <c r="AE12" s="512">
        <v>0</v>
      </c>
      <c r="AF12" s="512">
        <f t="shared" ref="AF12:AF23" si="0">AA12+AB12+AC12+AD12+AE12</f>
        <v>454</v>
      </c>
      <c r="AG12" s="512">
        <f>0</f>
        <v>0</v>
      </c>
      <c r="AH12" s="596">
        <v>454</v>
      </c>
      <c r="AI12" s="596">
        <f>AG12+AH12</f>
        <v>454</v>
      </c>
    </row>
    <row r="13" spans="1:35" s="414" customFormat="1" ht="15" customHeight="1" x14ac:dyDescent="0.25">
      <c r="A13" s="519">
        <v>2</v>
      </c>
      <c r="B13" s="265" t="s">
        <v>831</v>
      </c>
      <c r="C13" s="595">
        <f>'[1]AT3A_cvrg(Insti)_PY'!C14+'[1]AT3C_cvrg(Insti)_UPY '!C13-4</f>
        <v>1652</v>
      </c>
      <c r="D13" s="595">
        <v>0</v>
      </c>
      <c r="E13" s="595">
        <v>4</v>
      </c>
      <c r="F13" s="595">
        <f>'[1]AT3A_cvrg(Insti)_PY'!E14+'[1]AT3C_cvrg(Insti)_UPY '!E13</f>
        <v>6</v>
      </c>
      <c r="G13" s="595">
        <f>'[1]AT3A_cvrg(Insti)_PY'!F14+'[1]AT3C_cvrg(Insti)_UPY '!F13</f>
        <v>0</v>
      </c>
      <c r="H13" s="595">
        <f t="shared" ref="H13:H23" si="1">C13+D13+E13+F13+G13</f>
        <v>1662</v>
      </c>
      <c r="I13" s="512">
        <v>1581</v>
      </c>
      <c r="J13" s="512">
        <v>0</v>
      </c>
      <c r="K13" s="512">
        <v>4</v>
      </c>
      <c r="L13" s="512">
        <v>0</v>
      </c>
      <c r="M13" s="512">
        <v>0</v>
      </c>
      <c r="N13" s="512">
        <f t="shared" ref="N13:N23" si="2">M13+L13+K13+J13+I13</f>
        <v>1585</v>
      </c>
      <c r="O13" s="595">
        <v>0</v>
      </c>
      <c r="P13" s="595">
        <v>0</v>
      </c>
      <c r="Q13" s="595">
        <v>0</v>
      </c>
      <c r="R13" s="595">
        <v>0</v>
      </c>
      <c r="S13" s="595">
        <v>0</v>
      </c>
      <c r="T13" s="595">
        <f t="shared" ref="T13:T23" si="3">O13+P13+Q13+R13+S13</f>
        <v>0</v>
      </c>
      <c r="U13" s="512">
        <f t="shared" ref="U13:U23" si="4">C13-I13-O13</f>
        <v>71</v>
      </c>
      <c r="V13" s="512">
        <v>0</v>
      </c>
      <c r="W13" s="512">
        <v>0</v>
      </c>
      <c r="X13" s="512">
        <v>0</v>
      </c>
      <c r="Y13" s="512">
        <f t="shared" ref="X13:Y23" si="5">G13-M13-S13</f>
        <v>0</v>
      </c>
      <c r="Z13" s="512">
        <f t="shared" ref="Z13:Z23" si="6">U13+V13+W13+X13+Y13</f>
        <v>71</v>
      </c>
      <c r="AA13" s="512">
        <v>947</v>
      </c>
      <c r="AB13" s="512"/>
      <c r="AC13" s="512">
        <v>0</v>
      </c>
      <c r="AD13" s="512">
        <v>0</v>
      </c>
      <c r="AE13" s="512">
        <v>0</v>
      </c>
      <c r="AF13" s="512">
        <f t="shared" si="0"/>
        <v>947</v>
      </c>
      <c r="AG13" s="512">
        <v>72</v>
      </c>
      <c r="AH13" s="597">
        <v>875</v>
      </c>
      <c r="AI13" s="596">
        <f t="shared" ref="AI13:AI23" si="7">AG13+AH13</f>
        <v>947</v>
      </c>
    </row>
    <row r="14" spans="1:35" s="414" customFormat="1" ht="15" customHeight="1" x14ac:dyDescent="0.25">
      <c r="A14" s="519">
        <v>3</v>
      </c>
      <c r="B14" s="265" t="s">
        <v>832</v>
      </c>
      <c r="C14" s="595">
        <f>'[1]AT3A_cvrg(Insti)_PY'!C15+'[1]AT3C_cvrg(Insti)_UPY '!C14</f>
        <v>756</v>
      </c>
      <c r="D14" s="595">
        <v>0</v>
      </c>
      <c r="E14" s="595">
        <v>0</v>
      </c>
      <c r="F14" s="595">
        <f>'[1]AT3A_cvrg(Insti)_PY'!E15+'[1]AT3C_cvrg(Insti)_UPY '!E14</f>
        <v>0</v>
      </c>
      <c r="G14" s="595">
        <f>'[1]AT3A_cvrg(Insti)_PY'!F15+'[1]AT3C_cvrg(Insti)_UPY '!F14</f>
        <v>0</v>
      </c>
      <c r="H14" s="595">
        <f t="shared" si="1"/>
        <v>756</v>
      </c>
      <c r="I14" s="512">
        <v>791</v>
      </c>
      <c r="J14" s="512">
        <v>0</v>
      </c>
      <c r="K14" s="512">
        <v>0</v>
      </c>
      <c r="L14" s="512">
        <v>0</v>
      </c>
      <c r="M14" s="512">
        <v>0</v>
      </c>
      <c r="N14" s="512">
        <f t="shared" si="2"/>
        <v>791</v>
      </c>
      <c r="O14" s="595">
        <v>0</v>
      </c>
      <c r="P14" s="595">
        <v>0</v>
      </c>
      <c r="Q14" s="595">
        <v>0</v>
      </c>
      <c r="R14" s="595">
        <v>0</v>
      </c>
      <c r="S14" s="595">
        <v>0</v>
      </c>
      <c r="T14" s="595">
        <f t="shared" si="3"/>
        <v>0</v>
      </c>
      <c r="U14" s="512">
        <v>0</v>
      </c>
      <c r="V14" s="512">
        <f>D14-K14-P14</f>
        <v>0</v>
      </c>
      <c r="W14" s="512">
        <f t="shared" ref="W14:W23" si="8">E14-K14-Q14</f>
        <v>0</v>
      </c>
      <c r="X14" s="512">
        <f t="shared" si="5"/>
        <v>0</v>
      </c>
      <c r="Y14" s="512">
        <f t="shared" si="5"/>
        <v>0</v>
      </c>
      <c r="Z14" s="512">
        <f t="shared" si="6"/>
        <v>0</v>
      </c>
      <c r="AA14" s="512">
        <v>403</v>
      </c>
      <c r="AB14" s="512"/>
      <c r="AC14" s="512">
        <v>0</v>
      </c>
      <c r="AD14" s="512">
        <v>0</v>
      </c>
      <c r="AE14" s="512">
        <v>0</v>
      </c>
      <c r="AF14" s="512">
        <f t="shared" si="0"/>
        <v>403</v>
      </c>
      <c r="AG14" s="512">
        <v>0</v>
      </c>
      <c r="AH14" s="596">
        <v>403</v>
      </c>
      <c r="AI14" s="596">
        <f t="shared" si="7"/>
        <v>403</v>
      </c>
    </row>
    <row r="15" spans="1:35" s="414" customFormat="1" ht="15" customHeight="1" x14ac:dyDescent="0.25">
      <c r="A15" s="519">
        <v>4</v>
      </c>
      <c r="B15" s="265" t="s">
        <v>833</v>
      </c>
      <c r="C15" s="595">
        <f>'[1]AT3A_cvrg(Insti)_PY'!C16+'[1]AT3C_cvrg(Insti)_UPY '!C15-4</f>
        <v>2529</v>
      </c>
      <c r="D15" s="595">
        <v>0</v>
      </c>
      <c r="E15" s="595">
        <v>4</v>
      </c>
      <c r="F15" s="595">
        <f>'[1]AT3A_cvrg(Insti)_PY'!E16+'[1]AT3C_cvrg(Insti)_UPY '!E15</f>
        <v>0</v>
      </c>
      <c r="G15" s="595">
        <f>'[1]AT3A_cvrg(Insti)_PY'!F16+'[1]AT3C_cvrg(Insti)_UPY '!F15</f>
        <v>0</v>
      </c>
      <c r="H15" s="595">
        <f t="shared" si="1"/>
        <v>2533</v>
      </c>
      <c r="I15" s="512">
        <v>2568</v>
      </c>
      <c r="J15" s="512">
        <v>0</v>
      </c>
      <c r="K15" s="512">
        <v>5</v>
      </c>
      <c r="L15" s="512">
        <v>0</v>
      </c>
      <c r="M15" s="512">
        <v>0</v>
      </c>
      <c r="N15" s="512">
        <f t="shared" si="2"/>
        <v>2573</v>
      </c>
      <c r="O15" s="595">
        <v>0</v>
      </c>
      <c r="P15" s="595">
        <v>0</v>
      </c>
      <c r="Q15" s="595">
        <v>0</v>
      </c>
      <c r="R15" s="595">
        <v>0</v>
      </c>
      <c r="S15" s="595">
        <v>0</v>
      </c>
      <c r="T15" s="595">
        <f t="shared" si="3"/>
        <v>0</v>
      </c>
      <c r="U15" s="512">
        <v>0</v>
      </c>
      <c r="V15" s="512">
        <v>0</v>
      </c>
      <c r="W15" s="512">
        <v>0</v>
      </c>
      <c r="X15" s="512">
        <f t="shared" si="5"/>
        <v>0</v>
      </c>
      <c r="Y15" s="512">
        <f t="shared" si="5"/>
        <v>0</v>
      </c>
      <c r="Z15" s="512">
        <f t="shared" si="6"/>
        <v>0</v>
      </c>
      <c r="AA15" s="512">
        <v>1888</v>
      </c>
      <c r="AB15" s="512"/>
      <c r="AC15" s="512">
        <v>0</v>
      </c>
      <c r="AD15" s="512">
        <v>0</v>
      </c>
      <c r="AE15" s="512">
        <v>0</v>
      </c>
      <c r="AF15" s="512">
        <f t="shared" si="0"/>
        <v>1888</v>
      </c>
      <c r="AG15" s="512">
        <v>477</v>
      </c>
      <c r="AH15" s="596">
        <v>1411</v>
      </c>
      <c r="AI15" s="596">
        <f t="shared" si="7"/>
        <v>1888</v>
      </c>
    </row>
    <row r="16" spans="1:35" s="414" customFormat="1" ht="15" customHeight="1" x14ac:dyDescent="0.25">
      <c r="A16" s="519">
        <v>5</v>
      </c>
      <c r="B16" s="265" t="s">
        <v>834</v>
      </c>
      <c r="C16" s="595">
        <f>'[1]AT3A_cvrg(Insti)_PY'!C17+'[1]AT3C_cvrg(Insti)_UPY '!C16</f>
        <v>267</v>
      </c>
      <c r="D16" s="595">
        <v>0</v>
      </c>
      <c r="E16" s="595">
        <v>0</v>
      </c>
      <c r="F16" s="595">
        <f>'[1]AT3A_cvrg(Insti)_PY'!E17+'[1]AT3C_cvrg(Insti)_UPY '!E16</f>
        <v>0</v>
      </c>
      <c r="G16" s="595">
        <f>'[1]AT3A_cvrg(Insti)_PY'!F17+'[1]AT3C_cvrg(Insti)_UPY '!F16</f>
        <v>0</v>
      </c>
      <c r="H16" s="595">
        <f t="shared" si="1"/>
        <v>267</v>
      </c>
      <c r="I16" s="512">
        <v>282</v>
      </c>
      <c r="J16" s="512">
        <v>0</v>
      </c>
      <c r="K16" s="512">
        <v>0</v>
      </c>
      <c r="L16" s="512">
        <v>0</v>
      </c>
      <c r="M16" s="512">
        <v>0</v>
      </c>
      <c r="N16" s="512">
        <f t="shared" si="2"/>
        <v>282</v>
      </c>
      <c r="O16" s="595">
        <v>0</v>
      </c>
      <c r="P16" s="595">
        <v>0</v>
      </c>
      <c r="Q16" s="595">
        <v>0</v>
      </c>
      <c r="R16" s="595">
        <v>0</v>
      </c>
      <c r="S16" s="595">
        <v>0</v>
      </c>
      <c r="T16" s="595">
        <f t="shared" si="3"/>
        <v>0</v>
      </c>
      <c r="U16" s="512">
        <v>0</v>
      </c>
      <c r="V16" s="512">
        <f>D16-K16-P16</f>
        <v>0</v>
      </c>
      <c r="W16" s="512">
        <f t="shared" si="8"/>
        <v>0</v>
      </c>
      <c r="X16" s="512">
        <f t="shared" si="5"/>
        <v>0</v>
      </c>
      <c r="Y16" s="512">
        <f t="shared" si="5"/>
        <v>0</v>
      </c>
      <c r="Z16" s="512">
        <f t="shared" si="6"/>
        <v>0</v>
      </c>
      <c r="AA16" s="512">
        <v>122</v>
      </c>
      <c r="AB16" s="512"/>
      <c r="AC16" s="512">
        <v>0</v>
      </c>
      <c r="AD16" s="512">
        <v>0</v>
      </c>
      <c r="AE16" s="512">
        <v>0</v>
      </c>
      <c r="AF16" s="512">
        <f t="shared" si="0"/>
        <v>122</v>
      </c>
      <c r="AG16" s="512">
        <v>0</v>
      </c>
      <c r="AH16" s="597">
        <v>122</v>
      </c>
      <c r="AI16" s="596">
        <f t="shared" si="7"/>
        <v>122</v>
      </c>
    </row>
    <row r="17" spans="1:35" s="414" customFormat="1" ht="15" customHeight="1" x14ac:dyDescent="0.25">
      <c r="A17" s="519">
        <v>6</v>
      </c>
      <c r="B17" s="265" t="s">
        <v>835</v>
      </c>
      <c r="C17" s="595">
        <f>'[1]AT3A_cvrg(Insti)_PY'!C18+'[1]AT3C_cvrg(Insti)_UPY '!C17</f>
        <v>1035</v>
      </c>
      <c r="D17" s="595">
        <v>0</v>
      </c>
      <c r="E17" s="595">
        <v>0</v>
      </c>
      <c r="F17" s="595">
        <f>'[1]AT3A_cvrg(Insti)_PY'!E18+'[1]AT3C_cvrg(Insti)_UPY '!E17</f>
        <v>3</v>
      </c>
      <c r="G17" s="595">
        <f>'[1]AT3A_cvrg(Insti)_PY'!F18+'[1]AT3C_cvrg(Insti)_UPY '!F17</f>
        <v>0</v>
      </c>
      <c r="H17" s="595">
        <f t="shared" si="1"/>
        <v>1038</v>
      </c>
      <c r="I17" s="512">
        <v>1006</v>
      </c>
      <c r="J17" s="512">
        <v>0</v>
      </c>
      <c r="K17" s="512">
        <v>0</v>
      </c>
      <c r="L17" s="512">
        <v>5</v>
      </c>
      <c r="M17" s="512">
        <v>0</v>
      </c>
      <c r="N17" s="512">
        <f t="shared" si="2"/>
        <v>1011</v>
      </c>
      <c r="O17" s="595">
        <v>0</v>
      </c>
      <c r="P17" s="595">
        <v>0</v>
      </c>
      <c r="Q17" s="595">
        <v>0</v>
      </c>
      <c r="R17" s="595">
        <v>0</v>
      </c>
      <c r="S17" s="595">
        <v>0</v>
      </c>
      <c r="T17" s="595">
        <f t="shared" si="3"/>
        <v>0</v>
      </c>
      <c r="U17" s="512">
        <f t="shared" si="4"/>
        <v>29</v>
      </c>
      <c r="V17" s="512">
        <f>D17-K17-P17</f>
        <v>0</v>
      </c>
      <c r="W17" s="512">
        <f t="shared" si="8"/>
        <v>0</v>
      </c>
      <c r="X17" s="512">
        <v>0</v>
      </c>
      <c r="Y17" s="512">
        <f t="shared" si="5"/>
        <v>0</v>
      </c>
      <c r="Z17" s="512">
        <f t="shared" si="6"/>
        <v>29</v>
      </c>
      <c r="AA17" s="512">
        <v>637</v>
      </c>
      <c r="AB17" s="512"/>
      <c r="AC17" s="512">
        <v>0</v>
      </c>
      <c r="AD17" s="512">
        <v>0</v>
      </c>
      <c r="AE17" s="512">
        <v>0</v>
      </c>
      <c r="AF17" s="512">
        <f t="shared" si="0"/>
        <v>637</v>
      </c>
      <c r="AG17" s="512">
        <v>25</v>
      </c>
      <c r="AH17" s="596">
        <v>612</v>
      </c>
      <c r="AI17" s="596">
        <f t="shared" si="7"/>
        <v>637</v>
      </c>
    </row>
    <row r="18" spans="1:35" s="414" customFormat="1" ht="30.75" customHeight="1" x14ac:dyDescent="0.25">
      <c r="A18" s="519">
        <v>7</v>
      </c>
      <c r="B18" s="572" t="s">
        <v>836</v>
      </c>
      <c r="C18" s="595">
        <f>'[1]AT3A_cvrg(Insti)_PY'!C19+'[1]AT3C_cvrg(Insti)_UPY '!C18</f>
        <v>259</v>
      </c>
      <c r="D18" s="595">
        <v>0</v>
      </c>
      <c r="E18" s="595">
        <v>0</v>
      </c>
      <c r="F18" s="595">
        <f>'[1]AT3A_cvrg(Insti)_PY'!E19+'[1]AT3C_cvrg(Insti)_UPY '!E18</f>
        <v>0</v>
      </c>
      <c r="G18" s="595">
        <f>'[1]AT3A_cvrg(Insti)_PY'!F19+'[1]AT3C_cvrg(Insti)_UPY '!F18</f>
        <v>0</v>
      </c>
      <c r="H18" s="595">
        <f t="shared" si="1"/>
        <v>259</v>
      </c>
      <c r="I18" s="512">
        <v>287</v>
      </c>
      <c r="J18" s="512">
        <v>0</v>
      </c>
      <c r="K18" s="512">
        <v>0</v>
      </c>
      <c r="L18" s="512">
        <v>0</v>
      </c>
      <c r="M18" s="512">
        <v>0</v>
      </c>
      <c r="N18" s="512">
        <f t="shared" si="2"/>
        <v>287</v>
      </c>
      <c r="O18" s="595">
        <v>0</v>
      </c>
      <c r="P18" s="595">
        <v>0</v>
      </c>
      <c r="Q18" s="595">
        <v>0</v>
      </c>
      <c r="R18" s="595">
        <v>0</v>
      </c>
      <c r="S18" s="595">
        <v>0</v>
      </c>
      <c r="T18" s="595">
        <f t="shared" si="3"/>
        <v>0</v>
      </c>
      <c r="U18" s="512">
        <v>0</v>
      </c>
      <c r="V18" s="512">
        <f>D18-K18-P18</f>
        <v>0</v>
      </c>
      <c r="W18" s="512">
        <f t="shared" si="8"/>
        <v>0</v>
      </c>
      <c r="X18" s="512">
        <f t="shared" si="5"/>
        <v>0</v>
      </c>
      <c r="Y18" s="512">
        <f t="shared" si="5"/>
        <v>0</v>
      </c>
      <c r="Z18" s="512">
        <f t="shared" si="6"/>
        <v>0</v>
      </c>
      <c r="AA18" s="512">
        <v>24</v>
      </c>
      <c r="AB18" s="512"/>
      <c r="AC18" s="512">
        <v>0</v>
      </c>
      <c r="AD18" s="512">
        <v>0</v>
      </c>
      <c r="AE18" s="512">
        <v>0</v>
      </c>
      <c r="AF18" s="512">
        <f t="shared" si="0"/>
        <v>24</v>
      </c>
      <c r="AG18" s="512">
        <v>0</v>
      </c>
      <c r="AH18" s="597">
        <v>24</v>
      </c>
      <c r="AI18" s="596">
        <f t="shared" si="7"/>
        <v>24</v>
      </c>
    </row>
    <row r="19" spans="1:35" s="414" customFormat="1" ht="15" customHeight="1" x14ac:dyDescent="0.25">
      <c r="A19" s="519">
        <v>8</v>
      </c>
      <c r="B19" s="265" t="s">
        <v>837</v>
      </c>
      <c r="C19" s="595">
        <f>'[1]AT3A_cvrg(Insti)_PY'!C20+'[1]AT3C_cvrg(Insti)_UPY '!C19</f>
        <v>2458</v>
      </c>
      <c r="D19" s="595">
        <v>0</v>
      </c>
      <c r="E19" s="595">
        <v>0</v>
      </c>
      <c r="F19" s="595">
        <f>'[1]AT3A_cvrg(Insti)_PY'!E20+'[1]AT3C_cvrg(Insti)_UPY '!E19</f>
        <v>0</v>
      </c>
      <c r="G19" s="595">
        <f>'[1]AT3A_cvrg(Insti)_PY'!F20+'[1]AT3C_cvrg(Insti)_UPY '!F19</f>
        <v>0</v>
      </c>
      <c r="H19" s="595">
        <f t="shared" si="1"/>
        <v>2458</v>
      </c>
      <c r="I19" s="512">
        <v>2468</v>
      </c>
      <c r="J19" s="512">
        <v>0</v>
      </c>
      <c r="K19" s="512">
        <v>0</v>
      </c>
      <c r="L19" s="512">
        <v>0</v>
      </c>
      <c r="M19" s="512">
        <v>0</v>
      </c>
      <c r="N19" s="512">
        <f t="shared" si="2"/>
        <v>2468</v>
      </c>
      <c r="O19" s="595">
        <v>0</v>
      </c>
      <c r="P19" s="595">
        <v>0</v>
      </c>
      <c r="Q19" s="595">
        <v>0</v>
      </c>
      <c r="R19" s="595">
        <v>0</v>
      </c>
      <c r="S19" s="595">
        <v>0</v>
      </c>
      <c r="T19" s="595">
        <f t="shared" si="3"/>
        <v>0</v>
      </c>
      <c r="U19" s="512">
        <v>0</v>
      </c>
      <c r="V19" s="512">
        <f>D19-K19-P19</f>
        <v>0</v>
      </c>
      <c r="W19" s="512">
        <f t="shared" si="8"/>
        <v>0</v>
      </c>
      <c r="X19" s="512">
        <f t="shared" si="5"/>
        <v>0</v>
      </c>
      <c r="Y19" s="512">
        <f t="shared" si="5"/>
        <v>0</v>
      </c>
      <c r="Z19" s="512">
        <f t="shared" si="6"/>
        <v>0</v>
      </c>
      <c r="AA19" s="512">
        <v>1706</v>
      </c>
      <c r="AB19" s="512"/>
      <c r="AC19" s="512">
        <v>0</v>
      </c>
      <c r="AD19" s="512">
        <v>0</v>
      </c>
      <c r="AE19" s="512">
        <v>0</v>
      </c>
      <c r="AF19" s="512">
        <f t="shared" si="0"/>
        <v>1706</v>
      </c>
      <c r="AG19" s="512">
        <v>431</v>
      </c>
      <c r="AH19" s="596">
        <v>1275</v>
      </c>
      <c r="AI19" s="596">
        <f t="shared" si="7"/>
        <v>1706</v>
      </c>
    </row>
    <row r="20" spans="1:35" s="414" customFormat="1" ht="15" customHeight="1" x14ac:dyDescent="0.25">
      <c r="A20" s="519">
        <v>9</v>
      </c>
      <c r="B20" s="265" t="s">
        <v>838</v>
      </c>
      <c r="C20" s="595">
        <f>'[1]AT3A_cvrg(Insti)_PY'!C21+'[1]AT3C_cvrg(Insti)_UPY '!C20-2</f>
        <v>2317</v>
      </c>
      <c r="D20" s="595">
        <v>0</v>
      </c>
      <c r="E20" s="595">
        <v>2</v>
      </c>
      <c r="F20" s="595">
        <f>'[1]AT3A_cvrg(Insti)_PY'!E21+'[1]AT3C_cvrg(Insti)_UPY '!E20</f>
        <v>10</v>
      </c>
      <c r="G20" s="595">
        <f>'[1]AT3A_cvrg(Insti)_PY'!F21+'[1]AT3C_cvrg(Insti)_UPY '!F20</f>
        <v>0</v>
      </c>
      <c r="H20" s="595">
        <f t="shared" si="1"/>
        <v>2329</v>
      </c>
      <c r="I20" s="512">
        <v>2282</v>
      </c>
      <c r="J20" s="512">
        <v>0</v>
      </c>
      <c r="K20" s="512">
        <v>2</v>
      </c>
      <c r="L20" s="512">
        <v>11</v>
      </c>
      <c r="M20" s="512">
        <v>0</v>
      </c>
      <c r="N20" s="512">
        <f t="shared" si="2"/>
        <v>2295</v>
      </c>
      <c r="O20" s="595">
        <v>0</v>
      </c>
      <c r="P20" s="595">
        <v>0</v>
      </c>
      <c r="Q20" s="595">
        <v>0</v>
      </c>
      <c r="R20" s="595">
        <v>0</v>
      </c>
      <c r="S20" s="595">
        <v>0</v>
      </c>
      <c r="T20" s="595">
        <f t="shared" si="3"/>
        <v>0</v>
      </c>
      <c r="U20" s="512">
        <f t="shared" si="4"/>
        <v>35</v>
      </c>
      <c r="V20" s="512">
        <v>0</v>
      </c>
      <c r="W20" s="512">
        <f t="shared" si="8"/>
        <v>0</v>
      </c>
      <c r="X20" s="512">
        <v>0</v>
      </c>
      <c r="Y20" s="512">
        <f t="shared" si="5"/>
        <v>0</v>
      </c>
      <c r="Z20" s="512">
        <f t="shared" si="6"/>
        <v>35</v>
      </c>
      <c r="AA20" s="512">
        <v>835</v>
      </c>
      <c r="AB20" s="512"/>
      <c r="AC20" s="512">
        <v>0</v>
      </c>
      <c r="AD20" s="512">
        <v>0</v>
      </c>
      <c r="AE20" s="512">
        <v>0</v>
      </c>
      <c r="AF20" s="512">
        <f t="shared" si="0"/>
        <v>835</v>
      </c>
      <c r="AG20" s="512">
        <v>21</v>
      </c>
      <c r="AH20" s="596">
        <v>814</v>
      </c>
      <c r="AI20" s="596">
        <f t="shared" si="7"/>
        <v>835</v>
      </c>
    </row>
    <row r="21" spans="1:35" s="414" customFormat="1" ht="15" customHeight="1" x14ac:dyDescent="0.25">
      <c r="A21" s="519">
        <v>10</v>
      </c>
      <c r="B21" s="265" t="s">
        <v>839</v>
      </c>
      <c r="C21" s="595">
        <f>'[1]AT3A_cvrg(Insti)_PY'!C22+'[1]AT3C_cvrg(Insti)_UPY '!C21</f>
        <v>1454</v>
      </c>
      <c r="D21" s="595">
        <v>0</v>
      </c>
      <c r="E21" s="595">
        <v>0</v>
      </c>
      <c r="F21" s="595">
        <f>'[1]AT3A_cvrg(Insti)_PY'!E22+'[1]AT3C_cvrg(Insti)_UPY '!E21</f>
        <v>9</v>
      </c>
      <c r="G21" s="595">
        <f>'[1]AT3A_cvrg(Insti)_PY'!F22+'[1]AT3C_cvrg(Insti)_UPY '!F21</f>
        <v>0</v>
      </c>
      <c r="H21" s="595">
        <f t="shared" si="1"/>
        <v>1463</v>
      </c>
      <c r="I21" s="512">
        <v>1380</v>
      </c>
      <c r="J21" s="512">
        <v>0</v>
      </c>
      <c r="K21" s="512">
        <v>0</v>
      </c>
      <c r="L21" s="512">
        <v>10</v>
      </c>
      <c r="M21" s="512">
        <v>0</v>
      </c>
      <c r="N21" s="512">
        <f t="shared" si="2"/>
        <v>1390</v>
      </c>
      <c r="O21" s="595">
        <v>0</v>
      </c>
      <c r="P21" s="595">
        <v>0</v>
      </c>
      <c r="Q21" s="595">
        <v>0</v>
      </c>
      <c r="R21" s="595">
        <v>0</v>
      </c>
      <c r="S21" s="595">
        <v>0</v>
      </c>
      <c r="T21" s="595">
        <f t="shared" si="3"/>
        <v>0</v>
      </c>
      <c r="U21" s="512">
        <f t="shared" si="4"/>
        <v>74</v>
      </c>
      <c r="V21" s="512">
        <f>D21-K21-P21</f>
        <v>0</v>
      </c>
      <c r="W21" s="512">
        <f t="shared" si="8"/>
        <v>0</v>
      </c>
      <c r="X21" s="512">
        <v>0</v>
      </c>
      <c r="Y21" s="512">
        <f t="shared" si="5"/>
        <v>0</v>
      </c>
      <c r="Z21" s="512">
        <f t="shared" si="6"/>
        <v>74</v>
      </c>
      <c r="AA21" s="512">
        <v>630</v>
      </c>
      <c r="AB21" s="512"/>
      <c r="AC21" s="512">
        <v>0</v>
      </c>
      <c r="AD21" s="512">
        <v>0</v>
      </c>
      <c r="AE21" s="512">
        <v>0</v>
      </c>
      <c r="AF21" s="512">
        <f t="shared" si="0"/>
        <v>630</v>
      </c>
      <c r="AG21" s="512">
        <v>45</v>
      </c>
      <c r="AH21" s="596">
        <v>585</v>
      </c>
      <c r="AI21" s="596">
        <f t="shared" si="7"/>
        <v>630</v>
      </c>
    </row>
    <row r="22" spans="1:35" s="414" customFormat="1" ht="15" customHeight="1" x14ac:dyDescent="0.25">
      <c r="A22" s="519">
        <v>11</v>
      </c>
      <c r="B22" s="265" t="s">
        <v>840</v>
      </c>
      <c r="C22" s="595">
        <f>'[1]AT3A_cvrg(Insti)_PY'!C23+'[1]AT3C_cvrg(Insti)_UPY '!C22-3</f>
        <v>1097</v>
      </c>
      <c r="D22" s="595">
        <v>0</v>
      </c>
      <c r="E22" s="595">
        <v>3</v>
      </c>
      <c r="F22" s="595">
        <f>'[1]AT3A_cvrg(Insti)_PY'!E23+'[1]AT3C_cvrg(Insti)_UPY '!E22</f>
        <v>2</v>
      </c>
      <c r="G22" s="595">
        <f>'[1]AT3A_cvrg(Insti)_PY'!F23+'[1]AT3C_cvrg(Insti)_UPY '!F22</f>
        <v>0</v>
      </c>
      <c r="H22" s="595">
        <f t="shared" si="1"/>
        <v>1102</v>
      </c>
      <c r="I22" s="512">
        <v>1075</v>
      </c>
      <c r="J22" s="512">
        <v>0</v>
      </c>
      <c r="K22" s="512">
        <v>3</v>
      </c>
      <c r="L22" s="512">
        <v>14</v>
      </c>
      <c r="M22" s="512">
        <v>0</v>
      </c>
      <c r="N22" s="512">
        <f t="shared" si="2"/>
        <v>1092</v>
      </c>
      <c r="O22" s="595">
        <v>0</v>
      </c>
      <c r="P22" s="595">
        <v>0</v>
      </c>
      <c r="Q22" s="595">
        <v>0</v>
      </c>
      <c r="R22" s="595">
        <v>0</v>
      </c>
      <c r="S22" s="595">
        <v>0</v>
      </c>
      <c r="T22" s="595">
        <f t="shared" si="3"/>
        <v>0</v>
      </c>
      <c r="U22" s="512">
        <f t="shared" si="4"/>
        <v>22</v>
      </c>
      <c r="V22" s="512">
        <v>0</v>
      </c>
      <c r="W22" s="512">
        <f t="shared" si="8"/>
        <v>0</v>
      </c>
      <c r="X22" s="512">
        <v>0</v>
      </c>
      <c r="Y22" s="512">
        <f t="shared" si="5"/>
        <v>0</v>
      </c>
      <c r="Z22" s="512">
        <f t="shared" si="6"/>
        <v>22</v>
      </c>
      <c r="AA22" s="512">
        <v>597</v>
      </c>
      <c r="AB22" s="512"/>
      <c r="AC22" s="512">
        <v>0</v>
      </c>
      <c r="AD22" s="512">
        <v>0</v>
      </c>
      <c r="AE22" s="512">
        <v>0</v>
      </c>
      <c r="AF22" s="512">
        <f t="shared" si="0"/>
        <v>597</v>
      </c>
      <c r="AG22" s="512">
        <v>18</v>
      </c>
      <c r="AH22" s="596">
        <v>579</v>
      </c>
      <c r="AI22" s="596">
        <f t="shared" si="7"/>
        <v>597</v>
      </c>
    </row>
    <row r="23" spans="1:35" s="414" customFormat="1" ht="15" customHeight="1" x14ac:dyDescent="0.25">
      <c r="A23" s="519">
        <v>12</v>
      </c>
      <c r="B23" s="265" t="s">
        <v>841</v>
      </c>
      <c r="C23" s="595">
        <f>'[1]AT3A_cvrg(Insti)_PY'!C24+'[1]AT3C_cvrg(Insti)_UPY '!C23</f>
        <v>766</v>
      </c>
      <c r="D23" s="595">
        <v>0</v>
      </c>
      <c r="E23" s="595">
        <f>'[1]AT3A_cvrg(Insti)_PY'!D24+'[1]AT3C_cvrg(Insti)_UPY '!D23</f>
        <v>0</v>
      </c>
      <c r="F23" s="595">
        <f>'[1]AT3A_cvrg(Insti)_PY'!E24+'[1]AT3C_cvrg(Insti)_UPY '!E23</f>
        <v>11</v>
      </c>
      <c r="G23" s="595">
        <f>'[1]AT3A_cvrg(Insti)_PY'!F24+'[1]AT3C_cvrg(Insti)_UPY '!F23</f>
        <v>0</v>
      </c>
      <c r="H23" s="595">
        <f t="shared" si="1"/>
        <v>777</v>
      </c>
      <c r="I23" s="512">
        <v>766</v>
      </c>
      <c r="J23" s="512">
        <v>0</v>
      </c>
      <c r="K23" s="512">
        <v>0</v>
      </c>
      <c r="L23" s="512">
        <v>11</v>
      </c>
      <c r="M23" s="512">
        <v>0</v>
      </c>
      <c r="N23" s="512">
        <f t="shared" si="2"/>
        <v>777</v>
      </c>
      <c r="O23" s="595">
        <v>0</v>
      </c>
      <c r="P23" s="595">
        <v>0</v>
      </c>
      <c r="Q23" s="595">
        <v>0</v>
      </c>
      <c r="R23" s="595">
        <v>0</v>
      </c>
      <c r="S23" s="595">
        <v>0</v>
      </c>
      <c r="T23" s="595">
        <f t="shared" si="3"/>
        <v>0</v>
      </c>
      <c r="U23" s="512">
        <f t="shared" si="4"/>
        <v>0</v>
      </c>
      <c r="V23" s="512">
        <f>D23-K23-P23</f>
        <v>0</v>
      </c>
      <c r="W23" s="512">
        <f t="shared" si="8"/>
        <v>0</v>
      </c>
      <c r="X23" s="512">
        <f t="shared" si="5"/>
        <v>0</v>
      </c>
      <c r="Y23" s="512">
        <f t="shared" si="5"/>
        <v>0</v>
      </c>
      <c r="Z23" s="512">
        <f t="shared" si="6"/>
        <v>0</v>
      </c>
      <c r="AA23" s="512">
        <v>403</v>
      </c>
      <c r="AB23" s="512"/>
      <c r="AC23" s="512">
        <v>0</v>
      </c>
      <c r="AD23" s="512">
        <v>0</v>
      </c>
      <c r="AE23" s="512">
        <v>0</v>
      </c>
      <c r="AF23" s="512">
        <f t="shared" si="0"/>
        <v>403</v>
      </c>
      <c r="AG23" s="512">
        <v>0</v>
      </c>
      <c r="AH23" s="596">
        <v>403</v>
      </c>
      <c r="AI23" s="596">
        <f t="shared" si="7"/>
        <v>403</v>
      </c>
    </row>
    <row r="24" spans="1:35" s="418" customFormat="1" ht="15" customHeight="1" x14ac:dyDescent="0.25">
      <c r="A24" s="324"/>
      <c r="B24" s="324" t="s">
        <v>17</v>
      </c>
      <c r="C24" s="513">
        <f t="shared" ref="C24:AI24" si="9">SUM(C12:C23)</f>
        <v>15440</v>
      </c>
      <c r="D24" s="513">
        <f t="shared" si="9"/>
        <v>0</v>
      </c>
      <c r="E24" s="513">
        <f t="shared" si="9"/>
        <v>13</v>
      </c>
      <c r="F24" s="513">
        <f t="shared" si="9"/>
        <v>41</v>
      </c>
      <c r="G24" s="513">
        <f t="shared" si="9"/>
        <v>0</v>
      </c>
      <c r="H24" s="513">
        <f t="shared" si="9"/>
        <v>15494</v>
      </c>
      <c r="I24" s="513">
        <f t="shared" si="9"/>
        <v>15335</v>
      </c>
      <c r="J24" s="513">
        <f t="shared" si="9"/>
        <v>0</v>
      </c>
      <c r="K24" s="513">
        <f t="shared" si="9"/>
        <v>14</v>
      </c>
      <c r="L24" s="513">
        <f t="shared" si="9"/>
        <v>51</v>
      </c>
      <c r="M24" s="513">
        <f t="shared" si="9"/>
        <v>0</v>
      </c>
      <c r="N24" s="513">
        <f>SUM(N12:N23)</f>
        <v>15400</v>
      </c>
      <c r="O24" s="513">
        <f t="shared" si="9"/>
        <v>0</v>
      </c>
      <c r="P24" s="513">
        <f t="shared" si="9"/>
        <v>0</v>
      </c>
      <c r="Q24" s="513">
        <f t="shared" si="9"/>
        <v>0</v>
      </c>
      <c r="R24" s="513">
        <f t="shared" si="9"/>
        <v>0</v>
      </c>
      <c r="S24" s="513">
        <f t="shared" si="9"/>
        <v>0</v>
      </c>
      <c r="T24" s="513">
        <f t="shared" si="9"/>
        <v>0</v>
      </c>
      <c r="U24" s="571">
        <f t="shared" si="9"/>
        <v>232</v>
      </c>
      <c r="V24" s="571">
        <f t="shared" si="9"/>
        <v>0</v>
      </c>
      <c r="W24" s="571">
        <f t="shared" si="9"/>
        <v>0</v>
      </c>
      <c r="X24" s="571">
        <f t="shared" si="9"/>
        <v>0</v>
      </c>
      <c r="Y24" s="571">
        <f t="shared" si="9"/>
        <v>0</v>
      </c>
      <c r="Z24" s="571">
        <f t="shared" si="9"/>
        <v>232</v>
      </c>
      <c r="AA24" s="571">
        <f>SUM(AA12:AA23)</f>
        <v>8646</v>
      </c>
      <c r="AB24" s="571">
        <f>SUM(AB12:AB23)</f>
        <v>0</v>
      </c>
      <c r="AC24" s="571">
        <f t="shared" si="9"/>
        <v>0</v>
      </c>
      <c r="AD24" s="571">
        <f t="shared" si="9"/>
        <v>0</v>
      </c>
      <c r="AE24" s="571">
        <f t="shared" si="9"/>
        <v>0</v>
      </c>
      <c r="AF24" s="571">
        <f t="shared" si="9"/>
        <v>8646</v>
      </c>
      <c r="AG24" s="571">
        <f t="shared" si="9"/>
        <v>1089</v>
      </c>
      <c r="AH24" s="571">
        <f t="shared" si="9"/>
        <v>7557</v>
      </c>
      <c r="AI24" s="571">
        <f t="shared" si="9"/>
        <v>8646</v>
      </c>
    </row>
    <row r="25" spans="1:35" s="414" customFormat="1" x14ac:dyDescent="0.25">
      <c r="A25" s="270"/>
      <c r="B25" s="270"/>
      <c r="C25" s="514"/>
      <c r="D25" s="515"/>
      <c r="E25" s="514"/>
      <c r="F25" s="514"/>
      <c r="G25" s="514"/>
      <c r="H25" s="516"/>
      <c r="I25" s="516"/>
      <c r="J25" s="516"/>
      <c r="K25" s="516"/>
      <c r="L25" s="516"/>
      <c r="M25" s="516"/>
      <c r="N25" s="516"/>
      <c r="O25" s="516"/>
      <c r="P25" s="516"/>
      <c r="Q25" s="516"/>
      <c r="R25" s="516"/>
      <c r="S25" s="516"/>
      <c r="T25" s="516"/>
      <c r="U25" s="516"/>
      <c r="V25" s="516"/>
      <c r="W25" s="516"/>
      <c r="X25" s="516"/>
      <c r="Y25" s="516"/>
      <c r="Z25" s="517" t="s">
        <v>11</v>
      </c>
      <c r="AA25" s="516"/>
      <c r="AB25" s="516"/>
      <c r="AC25" s="516"/>
      <c r="AD25" s="516"/>
      <c r="AE25" s="516"/>
      <c r="AF25" s="516"/>
    </row>
    <row r="26" spans="1:35" s="414" customFormat="1" x14ac:dyDescent="0.25">
      <c r="A26" s="270"/>
      <c r="B26" s="270"/>
      <c r="C26" s="514"/>
      <c r="D26" s="515"/>
      <c r="E26" s="514"/>
      <c r="F26" s="514"/>
      <c r="G26" s="514"/>
      <c r="H26" s="516"/>
      <c r="I26" s="516"/>
      <c r="J26" s="516"/>
      <c r="K26" s="516"/>
      <c r="L26" s="516"/>
      <c r="M26" s="516"/>
      <c r="N26" s="516"/>
      <c r="O26" s="516"/>
      <c r="P26" s="516"/>
      <c r="Q26" s="516"/>
      <c r="R26" s="516"/>
      <c r="S26" s="516"/>
      <c r="T26" s="516"/>
      <c r="U26" s="516"/>
      <c r="V26" s="516"/>
      <c r="W26" s="516"/>
      <c r="X26" s="516"/>
      <c r="Y26" s="516"/>
      <c r="Z26" s="517"/>
      <c r="AA26" s="516"/>
      <c r="AB26" s="516"/>
      <c r="AC26" s="516"/>
      <c r="AD26" s="516"/>
      <c r="AE26" s="516"/>
      <c r="AF26" s="516"/>
    </row>
    <row r="27" spans="1:35" s="414" customFormat="1" x14ac:dyDescent="0.25">
      <c r="A27" s="270"/>
      <c r="B27" s="270"/>
      <c r="C27" s="514"/>
      <c r="D27" s="515"/>
      <c r="E27" s="514"/>
      <c r="F27" s="514"/>
      <c r="G27" s="514"/>
      <c r="H27" s="516"/>
      <c r="I27" s="516"/>
      <c r="J27" s="516"/>
      <c r="K27" s="516"/>
      <c r="L27" s="516"/>
      <c r="M27" s="516"/>
      <c r="N27" s="516"/>
      <c r="O27" s="516"/>
      <c r="P27" s="504"/>
      <c r="Q27" s="504"/>
      <c r="R27" s="516"/>
      <c r="S27" s="516"/>
      <c r="T27" s="516"/>
      <c r="U27" s="516"/>
      <c r="V27" s="516"/>
      <c r="W27" s="516"/>
      <c r="X27" s="516"/>
      <c r="Y27" s="516"/>
      <c r="Z27" s="517"/>
      <c r="AA27" s="516"/>
      <c r="AB27" s="516"/>
      <c r="AC27" s="516"/>
      <c r="AD27" s="516"/>
      <c r="AE27" s="516"/>
      <c r="AF27" s="516"/>
    </row>
    <row r="28" spans="1:35" s="414" customFormat="1" x14ac:dyDescent="0.25">
      <c r="A28" s="270"/>
      <c r="B28" s="270"/>
      <c r="C28" s="514"/>
      <c r="D28" s="515"/>
      <c r="E28" s="514"/>
      <c r="F28" s="514"/>
      <c r="G28" s="514"/>
      <c r="H28" s="516"/>
      <c r="I28" s="516"/>
      <c r="J28" s="516"/>
      <c r="K28" s="516"/>
      <c r="L28" s="516"/>
      <c r="M28" s="516"/>
      <c r="N28" s="516"/>
      <c r="O28" s="516"/>
      <c r="P28" s="504"/>
      <c r="Q28" s="504"/>
      <c r="R28" s="516"/>
      <c r="S28" s="516"/>
      <c r="T28" s="516"/>
      <c r="U28" s="516"/>
      <c r="V28" s="516"/>
      <c r="W28" s="516"/>
      <c r="X28" s="516"/>
      <c r="Y28" s="516"/>
      <c r="Z28" s="517"/>
      <c r="AA28" s="516"/>
      <c r="AB28" s="516"/>
      <c r="AC28" s="514" t="s">
        <v>828</v>
      </c>
      <c r="AD28" s="514"/>
      <c r="AE28" s="514"/>
      <c r="AF28" s="514"/>
    </row>
    <row r="29" spans="1:35" s="414" customFormat="1" x14ac:dyDescent="0.25">
      <c r="A29" s="271" t="s">
        <v>12</v>
      </c>
      <c r="B29" s="270"/>
      <c r="C29" s="514"/>
      <c r="D29" s="515"/>
      <c r="E29" s="514"/>
      <c r="F29" s="514"/>
      <c r="G29" s="514"/>
      <c r="H29" s="516"/>
      <c r="I29" s="516"/>
      <c r="J29" s="516"/>
      <c r="K29" s="516"/>
      <c r="L29" s="516"/>
      <c r="M29" s="516"/>
      <c r="N29" s="516"/>
      <c r="O29" s="516"/>
      <c r="P29" s="504"/>
      <c r="Q29" s="504"/>
      <c r="R29" s="516"/>
      <c r="S29" s="516"/>
      <c r="T29" s="516"/>
      <c r="U29" s="516"/>
      <c r="V29" s="516"/>
      <c r="W29" s="516"/>
      <c r="X29" s="516"/>
      <c r="Y29" s="516"/>
      <c r="Z29" s="517"/>
      <c r="AA29" s="516"/>
      <c r="AB29" s="516"/>
      <c r="AC29" s="514" t="s">
        <v>824</v>
      </c>
      <c r="AD29" s="514"/>
      <c r="AE29" s="514"/>
      <c r="AF29" s="514"/>
    </row>
    <row r="30" spans="1:35" s="414" customFormat="1" x14ac:dyDescent="0.25">
      <c r="A30" s="270"/>
      <c r="B30" s="270"/>
      <c r="C30" s="514"/>
      <c r="D30" s="515"/>
      <c r="E30" s="514"/>
      <c r="F30" s="514"/>
      <c r="G30" s="514"/>
      <c r="H30" s="516"/>
      <c r="I30" s="516"/>
      <c r="J30" s="516"/>
      <c r="K30" s="516"/>
      <c r="L30" s="516"/>
      <c r="M30" s="516"/>
      <c r="N30" s="516"/>
      <c r="O30" s="516"/>
      <c r="P30" s="504"/>
      <c r="Q30" s="504"/>
      <c r="R30" s="516"/>
      <c r="S30" s="516"/>
      <c r="T30" s="516"/>
      <c r="U30" s="516"/>
      <c r="V30" s="516"/>
      <c r="W30" s="516"/>
      <c r="X30" s="516"/>
      <c r="Y30" s="516"/>
      <c r="Z30" s="517"/>
      <c r="AA30" s="516"/>
      <c r="AB30" s="516"/>
      <c r="AC30" s="514" t="s">
        <v>825</v>
      </c>
      <c r="AD30" s="514"/>
      <c r="AE30" s="514"/>
      <c r="AF30" s="514"/>
    </row>
    <row r="31" spans="1:35" s="414" customFormat="1" x14ac:dyDescent="0.25">
      <c r="A31" s="504"/>
      <c r="B31" s="504"/>
      <c r="C31" s="504"/>
      <c r="D31" s="504"/>
      <c r="E31" s="504"/>
      <c r="F31" s="504"/>
      <c r="G31" s="504"/>
      <c r="H31" s="504"/>
      <c r="I31" s="504"/>
      <c r="J31" s="504"/>
      <c r="K31" s="504"/>
      <c r="L31" s="504"/>
      <c r="M31" s="504"/>
      <c r="N31" s="504"/>
      <c r="O31" s="504"/>
      <c r="P31" s="504"/>
      <c r="Q31" s="504"/>
      <c r="R31" s="504"/>
      <c r="S31" s="504"/>
      <c r="T31" s="504"/>
      <c r="U31" s="504"/>
      <c r="V31" s="504"/>
      <c r="W31" s="504"/>
      <c r="X31" s="504"/>
      <c r="Y31" s="504"/>
      <c r="Z31" s="504"/>
      <c r="AA31" s="504"/>
      <c r="AB31" s="504"/>
      <c r="AC31" s="514" t="s">
        <v>82</v>
      </c>
      <c r="AD31" s="514"/>
      <c r="AE31" s="515"/>
      <c r="AF31" s="515"/>
    </row>
    <row r="32" spans="1:35" ht="30" customHeight="1" x14ac:dyDescent="0.25"/>
    <row r="34" spans="1:32" s="419" customFormat="1" ht="15.75" x14ac:dyDescent="0.25">
      <c r="A34" s="261"/>
      <c r="B34" s="261"/>
      <c r="C34" s="567"/>
      <c r="D34" s="567"/>
      <c r="E34" s="567"/>
      <c r="F34" s="567"/>
      <c r="G34" s="567"/>
      <c r="H34" s="567"/>
      <c r="I34" s="567"/>
      <c r="J34" s="567"/>
      <c r="K34" s="506" t="s">
        <v>0</v>
      </c>
      <c r="L34" s="506"/>
      <c r="M34" s="506"/>
      <c r="N34" s="567"/>
      <c r="O34" s="261"/>
      <c r="P34" s="261"/>
      <c r="Q34" s="261"/>
      <c r="R34" s="261"/>
      <c r="S34" s="261"/>
      <c r="T34" s="261"/>
      <c r="U34" s="261"/>
      <c r="V34" s="261"/>
      <c r="W34" s="261"/>
      <c r="X34" s="261"/>
      <c r="Y34" s="261"/>
      <c r="Z34" s="261"/>
      <c r="AA34" s="550"/>
      <c r="AB34" s="550"/>
      <c r="AC34" s="550"/>
      <c r="AD34" s="550"/>
      <c r="AE34" s="1073" t="s">
        <v>556</v>
      </c>
      <c r="AF34" s="1073"/>
    </row>
    <row r="35" spans="1:32" s="419" customFormat="1" ht="20.25" x14ac:dyDescent="0.3">
      <c r="A35" s="261"/>
      <c r="B35" s="261"/>
      <c r="C35" s="261"/>
      <c r="D35" s="261"/>
      <c r="E35" s="1074" t="s">
        <v>655</v>
      </c>
      <c r="F35" s="1074"/>
      <c r="G35" s="1074"/>
      <c r="H35" s="1074"/>
      <c r="I35" s="1074"/>
      <c r="J35" s="1074"/>
      <c r="K35" s="1074"/>
      <c r="L35" s="1074"/>
      <c r="M35" s="1074"/>
      <c r="N35" s="1074"/>
      <c r="O35" s="1074"/>
      <c r="P35" s="1074"/>
      <c r="Q35" s="1074"/>
      <c r="R35" s="1074"/>
      <c r="S35" s="1074"/>
      <c r="T35" s="1074"/>
      <c r="U35" s="1074"/>
      <c r="V35" s="1074"/>
      <c r="W35" s="261"/>
      <c r="X35" s="261"/>
      <c r="Y35" s="261"/>
      <c r="Z35" s="261"/>
      <c r="AA35" s="261"/>
      <c r="AB35" s="261"/>
      <c r="AC35" s="261"/>
      <c r="AD35" s="261"/>
      <c r="AE35" s="261"/>
      <c r="AF35" s="261"/>
    </row>
    <row r="36" spans="1:32" s="419" customFormat="1" ht="20.25" x14ac:dyDescent="0.3">
      <c r="A36" s="261"/>
      <c r="B36" s="261"/>
      <c r="C36" s="261"/>
      <c r="D36" s="261"/>
      <c r="E36" s="261"/>
      <c r="F36" s="261"/>
      <c r="G36" s="261"/>
      <c r="H36" s="261"/>
      <c r="I36" s="261"/>
      <c r="J36" s="568"/>
      <c r="K36" s="568"/>
      <c r="L36" s="568"/>
      <c r="M36" s="568"/>
      <c r="N36" s="568"/>
      <c r="O36" s="568"/>
      <c r="P36" s="568"/>
      <c r="Q36" s="568"/>
      <c r="R36" s="568"/>
      <c r="S36" s="568"/>
      <c r="T36" s="568"/>
      <c r="U36" s="568"/>
      <c r="V36" s="568"/>
      <c r="W36" s="261"/>
      <c r="X36" s="261"/>
      <c r="Y36" s="261"/>
      <c r="Z36" s="261"/>
      <c r="AA36" s="261"/>
      <c r="AB36" s="261"/>
      <c r="AC36" s="261"/>
      <c r="AD36" s="261"/>
      <c r="AE36" s="261"/>
      <c r="AF36" s="261"/>
    </row>
    <row r="37" spans="1:32" s="420" customFormat="1" ht="15.75" x14ac:dyDescent="0.25">
      <c r="A37" s="504"/>
      <c r="B37" s="504"/>
      <c r="C37" s="1075" t="s">
        <v>748</v>
      </c>
      <c r="D37" s="1075"/>
      <c r="E37" s="1075"/>
      <c r="F37" s="1075"/>
      <c r="G37" s="1075"/>
      <c r="H37" s="1075"/>
      <c r="I37" s="1075"/>
      <c r="J37" s="1075"/>
      <c r="K37" s="1075"/>
      <c r="L37" s="1075"/>
      <c r="M37" s="1075"/>
      <c r="N37" s="1075"/>
      <c r="O37" s="1075"/>
      <c r="P37" s="1075"/>
      <c r="Q37" s="1075"/>
      <c r="R37" s="1075"/>
      <c r="S37" s="1075"/>
      <c r="T37" s="1075"/>
      <c r="U37" s="1075"/>
      <c r="V37" s="1075"/>
      <c r="W37" s="1075"/>
      <c r="X37" s="569"/>
      <c r="Y37" s="569"/>
      <c r="Z37" s="570"/>
      <c r="AA37" s="570"/>
      <c r="AB37" s="570"/>
      <c r="AC37" s="570"/>
      <c r="AD37" s="570"/>
      <c r="AE37" s="570"/>
      <c r="AF37" s="506"/>
    </row>
    <row r="38" spans="1:32" s="420" customFormat="1" x14ac:dyDescent="0.25">
      <c r="A38" s="504"/>
      <c r="B38" s="504"/>
      <c r="C38" s="505"/>
      <c r="D38" s="505"/>
      <c r="E38" s="505"/>
      <c r="F38" s="505"/>
      <c r="G38" s="505"/>
      <c r="H38" s="505"/>
      <c r="I38" s="505"/>
      <c r="J38" s="505"/>
      <c r="K38" s="504"/>
      <c r="L38" s="504"/>
      <c r="M38" s="504"/>
      <c r="N38" s="504"/>
      <c r="O38" s="504"/>
      <c r="P38" s="504"/>
      <c r="Q38" s="505"/>
      <c r="R38" s="505"/>
      <c r="S38" s="505"/>
      <c r="T38" s="505"/>
      <c r="U38" s="505"/>
      <c r="V38" s="505"/>
      <c r="W38" s="505"/>
      <c r="X38" s="505"/>
      <c r="Y38" s="505"/>
      <c r="Z38" s="505"/>
      <c r="AA38" s="505"/>
      <c r="AB38" s="505"/>
      <c r="AC38" s="505"/>
      <c r="AD38" s="505"/>
      <c r="AE38" s="505"/>
      <c r="AF38" s="505"/>
    </row>
    <row r="39" spans="1:32" s="420" customFormat="1" ht="15.75" x14ac:dyDescent="0.25">
      <c r="A39" s="472" t="s">
        <v>896</v>
      </c>
      <c r="B39" s="472"/>
      <c r="C39" s="506"/>
      <c r="D39" s="504"/>
      <c r="E39" s="504"/>
      <c r="F39" s="504"/>
      <c r="G39" s="504"/>
      <c r="H39" s="504"/>
      <c r="I39" s="504"/>
      <c r="J39" s="504"/>
      <c r="K39" s="504"/>
      <c r="L39" s="504"/>
      <c r="M39" s="504"/>
      <c r="N39" s="504"/>
      <c r="O39" s="504"/>
      <c r="P39" s="504"/>
      <c r="Q39" s="504"/>
      <c r="R39" s="504"/>
      <c r="S39" s="504"/>
      <c r="T39" s="504"/>
      <c r="U39" s="504"/>
      <c r="V39" s="504"/>
      <c r="W39" s="504"/>
      <c r="X39" s="504"/>
      <c r="Y39" s="504"/>
      <c r="Z39" s="504"/>
      <c r="AA39" s="504"/>
      <c r="AB39" s="504"/>
      <c r="AC39" s="504"/>
      <c r="AD39" s="504"/>
      <c r="AE39" s="504"/>
      <c r="AF39" s="504"/>
    </row>
    <row r="40" spans="1:32" s="420" customFormat="1" x14ac:dyDescent="0.25">
      <c r="A40" s="504"/>
      <c r="B40" s="507"/>
      <c r="C40" s="504"/>
      <c r="D40" s="504"/>
      <c r="E40" s="504"/>
      <c r="F40" s="504"/>
      <c r="G40" s="504"/>
      <c r="H40" s="504"/>
      <c r="I40" s="504"/>
      <c r="J40" s="504"/>
      <c r="K40" s="504"/>
      <c r="L40" s="504"/>
      <c r="M40" s="504"/>
      <c r="N40" s="504"/>
      <c r="O40" s="504"/>
      <c r="P40" s="504"/>
      <c r="Q40" s="504"/>
      <c r="R40" s="504"/>
      <c r="S40" s="504"/>
      <c r="T40" s="504"/>
      <c r="U40" s="504"/>
      <c r="V40" s="504"/>
      <c r="W40" s="504"/>
      <c r="X40" s="504"/>
      <c r="Y40" s="504"/>
      <c r="Z40" s="504"/>
      <c r="AA40" s="504"/>
      <c r="AB40" s="504"/>
      <c r="AC40" s="504"/>
      <c r="AD40" s="504"/>
      <c r="AE40" s="504"/>
      <c r="AF40" s="504"/>
    </row>
    <row r="41" spans="1:32" s="421" customFormat="1" ht="41.25" customHeight="1" x14ac:dyDescent="0.25">
      <c r="A41" s="936" t="s">
        <v>2</v>
      </c>
      <c r="B41" s="1080" t="s">
        <v>3</v>
      </c>
      <c r="C41" s="1076" t="s">
        <v>107</v>
      </c>
      <c r="D41" s="1076"/>
      <c r="E41" s="1076"/>
      <c r="F41" s="1076"/>
      <c r="G41" s="1076"/>
      <c r="H41" s="1076"/>
      <c r="I41" s="1082" t="s">
        <v>699</v>
      </c>
      <c r="J41" s="1083"/>
      <c r="K41" s="1083"/>
      <c r="L41" s="1083"/>
      <c r="M41" s="1083"/>
      <c r="N41" s="1084"/>
      <c r="O41" s="1082" t="s">
        <v>197</v>
      </c>
      <c r="P41" s="1083"/>
      <c r="Q41" s="1083"/>
      <c r="R41" s="1083"/>
      <c r="S41" s="1083"/>
      <c r="T41" s="1084"/>
      <c r="U41" s="1076" t="s">
        <v>106</v>
      </c>
      <c r="V41" s="1076"/>
      <c r="W41" s="1076"/>
      <c r="X41" s="1076"/>
      <c r="Y41" s="1076"/>
      <c r="Z41" s="1076"/>
      <c r="AA41" s="1077" t="s">
        <v>237</v>
      </c>
      <c r="AB41" s="1078"/>
      <c r="AC41" s="1078"/>
      <c r="AD41" s="1078"/>
      <c r="AE41" s="1078"/>
      <c r="AF41" s="1079"/>
    </row>
    <row r="42" spans="1:32" s="422" customFormat="1" ht="68.25" customHeight="1" x14ac:dyDescent="0.25">
      <c r="A42" s="936"/>
      <c r="B42" s="1081"/>
      <c r="C42" s="508" t="s">
        <v>91</v>
      </c>
      <c r="D42" s="508" t="s">
        <v>95</v>
      </c>
      <c r="E42" s="508" t="s">
        <v>96</v>
      </c>
      <c r="F42" s="508" t="s">
        <v>366</v>
      </c>
      <c r="G42" s="508" t="s">
        <v>238</v>
      </c>
      <c r="H42" s="508" t="s">
        <v>17</v>
      </c>
      <c r="I42" s="508" t="s">
        <v>91</v>
      </c>
      <c r="J42" s="508" t="s">
        <v>95</v>
      </c>
      <c r="K42" s="508" t="s">
        <v>96</v>
      </c>
      <c r="L42" s="508" t="s">
        <v>366</v>
      </c>
      <c r="M42" s="508" t="s">
        <v>238</v>
      </c>
      <c r="N42" s="508" t="s">
        <v>17</v>
      </c>
      <c r="O42" s="508" t="s">
        <v>91</v>
      </c>
      <c r="P42" s="508" t="s">
        <v>95</v>
      </c>
      <c r="Q42" s="508" t="s">
        <v>96</v>
      </c>
      <c r="R42" s="508" t="s">
        <v>366</v>
      </c>
      <c r="S42" s="508" t="s">
        <v>238</v>
      </c>
      <c r="T42" s="508" t="s">
        <v>17</v>
      </c>
      <c r="U42" s="508" t="s">
        <v>239</v>
      </c>
      <c r="V42" s="508" t="s">
        <v>240</v>
      </c>
      <c r="W42" s="508" t="s">
        <v>241</v>
      </c>
      <c r="X42" s="508" t="s">
        <v>366</v>
      </c>
      <c r="Y42" s="508" t="s">
        <v>238</v>
      </c>
      <c r="Z42" s="508" t="s">
        <v>88</v>
      </c>
      <c r="AA42" s="508" t="s">
        <v>91</v>
      </c>
      <c r="AB42" s="508" t="s">
        <v>95</v>
      </c>
      <c r="AC42" s="508" t="s">
        <v>241</v>
      </c>
      <c r="AD42" s="508" t="s">
        <v>366</v>
      </c>
      <c r="AE42" s="508" t="s">
        <v>238</v>
      </c>
      <c r="AF42" s="508" t="s">
        <v>17</v>
      </c>
    </row>
    <row r="43" spans="1:32" s="423" customFormat="1" ht="16.149999999999999" customHeight="1" x14ac:dyDescent="0.25">
      <c r="A43" s="518">
        <v>1</v>
      </c>
      <c r="B43" s="509">
        <v>2</v>
      </c>
      <c r="C43" s="509">
        <v>3</v>
      </c>
      <c r="D43" s="510">
        <v>4</v>
      </c>
      <c r="E43" s="510">
        <v>5</v>
      </c>
      <c r="F43" s="510">
        <v>6</v>
      </c>
      <c r="G43" s="510">
        <v>7</v>
      </c>
      <c r="H43" s="510">
        <v>9</v>
      </c>
      <c r="I43" s="510">
        <v>10</v>
      </c>
      <c r="J43" s="510">
        <v>11</v>
      </c>
      <c r="K43" s="510">
        <v>12</v>
      </c>
      <c r="L43" s="510">
        <v>13</v>
      </c>
      <c r="M43" s="510">
        <v>14</v>
      </c>
      <c r="N43" s="510">
        <v>16</v>
      </c>
      <c r="O43" s="510">
        <v>17</v>
      </c>
      <c r="P43" s="510">
        <v>18</v>
      </c>
      <c r="Q43" s="510">
        <v>19</v>
      </c>
      <c r="R43" s="510">
        <v>20</v>
      </c>
      <c r="S43" s="510">
        <v>21</v>
      </c>
      <c r="T43" s="510">
        <v>23</v>
      </c>
      <c r="U43" s="510">
        <v>24</v>
      </c>
      <c r="V43" s="510">
        <v>25</v>
      </c>
      <c r="W43" s="510">
        <v>26</v>
      </c>
      <c r="X43" s="510">
        <v>27</v>
      </c>
      <c r="Y43" s="510">
        <v>28</v>
      </c>
      <c r="Z43" s="510">
        <v>30</v>
      </c>
      <c r="AA43" s="510">
        <v>31</v>
      </c>
      <c r="AB43" s="510">
        <v>32</v>
      </c>
      <c r="AC43" s="510">
        <v>33</v>
      </c>
      <c r="AD43" s="510">
        <v>34</v>
      </c>
      <c r="AE43" s="510">
        <v>35</v>
      </c>
      <c r="AF43" s="510">
        <v>37</v>
      </c>
    </row>
    <row r="44" spans="1:32" s="420" customFormat="1" x14ac:dyDescent="0.25">
      <c r="A44" s="519">
        <v>1</v>
      </c>
      <c r="B44" s="265" t="s">
        <v>830</v>
      </c>
      <c r="C44" s="511">
        <v>850</v>
      </c>
      <c r="D44" s="511">
        <v>0</v>
      </c>
      <c r="E44" s="511">
        <v>0</v>
      </c>
      <c r="F44" s="511">
        <v>0</v>
      </c>
      <c r="G44" s="511">
        <v>0</v>
      </c>
      <c r="H44" s="511">
        <f>C44+D44+E44+F44+G44</f>
        <v>850</v>
      </c>
      <c r="I44" s="511">
        <v>850</v>
      </c>
      <c r="J44" s="511">
        <v>0</v>
      </c>
      <c r="K44" s="511">
        <v>0</v>
      </c>
      <c r="L44" s="511">
        <v>0</v>
      </c>
      <c r="M44" s="511">
        <v>0</v>
      </c>
      <c r="N44" s="512">
        <f>I44+J44+K44+L44</f>
        <v>850</v>
      </c>
      <c r="O44" s="511">
        <v>0</v>
      </c>
      <c r="P44" s="511">
        <v>0</v>
      </c>
      <c r="Q44" s="511">
        <v>0</v>
      </c>
      <c r="R44" s="511">
        <v>0</v>
      </c>
      <c r="S44" s="511">
        <v>0</v>
      </c>
      <c r="T44" s="511">
        <f>O44+P44+Q44+R44+S44</f>
        <v>0</v>
      </c>
      <c r="U44" s="512">
        <f>C44-I44-O44</f>
        <v>0</v>
      </c>
      <c r="V44" s="512">
        <f>D44-J44-P44</f>
        <v>0</v>
      </c>
      <c r="W44" s="512">
        <f>E44-K44-Q44</f>
        <v>0</v>
      </c>
      <c r="X44" s="512">
        <f>F44-L44-R44</f>
        <v>0</v>
      </c>
      <c r="Y44" s="512">
        <f>G44-M44-S44</f>
        <v>0</v>
      </c>
      <c r="Z44" s="512">
        <f>U44+V44+W44+X44+Y44</f>
        <v>0</v>
      </c>
      <c r="AA44" s="511">
        <v>0</v>
      </c>
      <c r="AB44" s="511">
        <v>0</v>
      </c>
      <c r="AC44" s="511">
        <v>0</v>
      </c>
      <c r="AD44" s="511">
        <v>0</v>
      </c>
      <c r="AE44" s="511">
        <v>0</v>
      </c>
      <c r="AF44" s="512">
        <f>AA44+AB44+AC44+AD44+AE44</f>
        <v>0</v>
      </c>
    </row>
    <row r="45" spans="1:32" s="420" customFormat="1" x14ac:dyDescent="0.25">
      <c r="A45" s="519">
        <v>2</v>
      </c>
      <c r="B45" s="265" t="s">
        <v>831</v>
      </c>
      <c r="C45" s="511">
        <v>1652</v>
      </c>
      <c r="D45" s="511">
        <v>0</v>
      </c>
      <c r="E45" s="511">
        <v>4</v>
      </c>
      <c r="F45" s="511">
        <v>6</v>
      </c>
      <c r="G45" s="511">
        <v>0</v>
      </c>
      <c r="H45" s="511">
        <f t="shared" ref="H45:H55" si="10">C45+D45+E45+F45+G45</f>
        <v>1662</v>
      </c>
      <c r="I45" s="511">
        <v>1638</v>
      </c>
      <c r="J45" s="511">
        <v>0</v>
      </c>
      <c r="K45" s="511">
        <v>4</v>
      </c>
      <c r="L45" s="511">
        <v>0</v>
      </c>
      <c r="M45" s="511">
        <v>0</v>
      </c>
      <c r="N45" s="512">
        <f t="shared" ref="N45:N55" si="11">I45+J45+K45+L45</f>
        <v>1642</v>
      </c>
      <c r="O45" s="511">
        <v>0</v>
      </c>
      <c r="P45" s="511">
        <v>0</v>
      </c>
      <c r="Q45" s="511">
        <v>0</v>
      </c>
      <c r="R45" s="511">
        <v>0</v>
      </c>
      <c r="S45" s="511">
        <v>0</v>
      </c>
      <c r="T45" s="511">
        <f t="shared" ref="T45:T55" si="12">O45+P45+Q45+R45+S45</f>
        <v>0</v>
      </c>
      <c r="U45" s="512">
        <f t="shared" ref="U45:U55" si="13">C45-I45-O45</f>
        <v>14</v>
      </c>
      <c r="V45" s="512">
        <f t="shared" ref="V45:V55" si="14">D45-J45-P45</f>
        <v>0</v>
      </c>
      <c r="W45" s="512">
        <f t="shared" ref="W45:W55" si="15">E45-K45-Q45</f>
        <v>0</v>
      </c>
      <c r="X45" s="512">
        <f t="shared" ref="X45:X55" si="16">F45-L45-R45</f>
        <v>6</v>
      </c>
      <c r="Y45" s="512">
        <f t="shared" ref="Y45:Y55" si="17">G45-M45-S45</f>
        <v>0</v>
      </c>
      <c r="Z45" s="512">
        <f t="shared" ref="Z45:Z55" si="18">U45+V45+W45+X45+Y45</f>
        <v>20</v>
      </c>
      <c r="AA45" s="511">
        <v>72</v>
      </c>
      <c r="AB45" s="511">
        <v>0</v>
      </c>
      <c r="AC45" s="511">
        <v>0</v>
      </c>
      <c r="AD45" s="511">
        <v>0</v>
      </c>
      <c r="AE45" s="511">
        <v>0</v>
      </c>
      <c r="AF45" s="512">
        <f t="shared" ref="AF45:AF55" si="19">AA45+AB45+AC45+AD45+AE45</f>
        <v>72</v>
      </c>
    </row>
    <row r="46" spans="1:32" s="420" customFormat="1" x14ac:dyDescent="0.25">
      <c r="A46" s="519">
        <v>3</v>
      </c>
      <c r="B46" s="265" t="s">
        <v>832</v>
      </c>
      <c r="C46" s="511">
        <v>756</v>
      </c>
      <c r="D46" s="511">
        <v>0</v>
      </c>
      <c r="E46" s="511">
        <v>0</v>
      </c>
      <c r="F46" s="511">
        <v>0</v>
      </c>
      <c r="G46" s="511">
        <v>0</v>
      </c>
      <c r="H46" s="511">
        <f t="shared" si="10"/>
        <v>756</v>
      </c>
      <c r="I46" s="511">
        <v>791</v>
      </c>
      <c r="J46" s="511">
        <v>0</v>
      </c>
      <c r="K46" s="511">
        <v>0</v>
      </c>
      <c r="L46" s="511">
        <v>0</v>
      </c>
      <c r="M46" s="511">
        <v>0</v>
      </c>
      <c r="N46" s="512">
        <f t="shared" si="11"/>
        <v>791</v>
      </c>
      <c r="O46" s="511">
        <v>0</v>
      </c>
      <c r="P46" s="511">
        <v>0</v>
      </c>
      <c r="Q46" s="511">
        <v>0</v>
      </c>
      <c r="R46" s="511">
        <v>0</v>
      </c>
      <c r="S46" s="511">
        <v>0</v>
      </c>
      <c r="T46" s="511">
        <f t="shared" si="12"/>
        <v>0</v>
      </c>
      <c r="U46" s="512">
        <v>0</v>
      </c>
      <c r="V46" s="512">
        <f t="shared" si="14"/>
        <v>0</v>
      </c>
      <c r="W46" s="512">
        <f t="shared" si="15"/>
        <v>0</v>
      </c>
      <c r="X46" s="512">
        <f t="shared" si="16"/>
        <v>0</v>
      </c>
      <c r="Y46" s="512">
        <f t="shared" si="17"/>
        <v>0</v>
      </c>
      <c r="Z46" s="512">
        <f t="shared" si="18"/>
        <v>0</v>
      </c>
      <c r="AA46" s="511">
        <v>0</v>
      </c>
      <c r="AB46" s="511">
        <v>0</v>
      </c>
      <c r="AC46" s="511">
        <v>0</v>
      </c>
      <c r="AD46" s="511">
        <v>0</v>
      </c>
      <c r="AE46" s="511">
        <v>0</v>
      </c>
      <c r="AF46" s="512">
        <f t="shared" si="19"/>
        <v>0</v>
      </c>
    </row>
    <row r="47" spans="1:32" s="420" customFormat="1" x14ac:dyDescent="0.25">
      <c r="A47" s="519">
        <v>4</v>
      </c>
      <c r="B47" s="265" t="s">
        <v>833</v>
      </c>
      <c r="C47" s="511">
        <v>2529</v>
      </c>
      <c r="D47" s="511">
        <v>0</v>
      </c>
      <c r="E47" s="511">
        <v>4</v>
      </c>
      <c r="F47" s="511">
        <v>0</v>
      </c>
      <c r="G47" s="511">
        <v>0</v>
      </c>
      <c r="H47" s="511">
        <f t="shared" si="10"/>
        <v>2533</v>
      </c>
      <c r="I47" s="511">
        <v>2568</v>
      </c>
      <c r="J47" s="511">
        <v>0</v>
      </c>
      <c r="K47" s="511">
        <v>5</v>
      </c>
      <c r="L47" s="511">
        <v>0</v>
      </c>
      <c r="M47" s="511">
        <v>0</v>
      </c>
      <c r="N47" s="512">
        <f t="shared" si="11"/>
        <v>2573</v>
      </c>
      <c r="O47" s="511">
        <v>0</v>
      </c>
      <c r="P47" s="511">
        <v>0</v>
      </c>
      <c r="Q47" s="511">
        <v>0</v>
      </c>
      <c r="R47" s="511">
        <v>0</v>
      </c>
      <c r="S47" s="511">
        <v>0</v>
      </c>
      <c r="T47" s="511">
        <f t="shared" si="12"/>
        <v>0</v>
      </c>
      <c r="U47" s="512">
        <v>0</v>
      </c>
      <c r="V47" s="512">
        <f t="shared" si="14"/>
        <v>0</v>
      </c>
      <c r="W47" s="512">
        <v>0</v>
      </c>
      <c r="X47" s="512">
        <f t="shared" si="16"/>
        <v>0</v>
      </c>
      <c r="Y47" s="512">
        <f t="shared" si="17"/>
        <v>0</v>
      </c>
      <c r="Z47" s="512">
        <f t="shared" si="18"/>
        <v>0</v>
      </c>
      <c r="AA47" s="511">
        <v>477</v>
      </c>
      <c r="AB47" s="511">
        <v>0</v>
      </c>
      <c r="AC47" s="511">
        <v>0</v>
      </c>
      <c r="AD47" s="511">
        <v>0</v>
      </c>
      <c r="AE47" s="511">
        <v>0</v>
      </c>
      <c r="AF47" s="512">
        <f t="shared" si="19"/>
        <v>477</v>
      </c>
    </row>
    <row r="48" spans="1:32" s="420" customFormat="1" x14ac:dyDescent="0.25">
      <c r="A48" s="519">
        <v>5</v>
      </c>
      <c r="B48" s="265" t="s">
        <v>834</v>
      </c>
      <c r="C48" s="511">
        <v>267</v>
      </c>
      <c r="D48" s="511">
        <v>0</v>
      </c>
      <c r="E48" s="511">
        <v>0</v>
      </c>
      <c r="F48" s="511">
        <v>0</v>
      </c>
      <c r="G48" s="511">
        <v>0</v>
      </c>
      <c r="H48" s="511">
        <f t="shared" si="10"/>
        <v>267</v>
      </c>
      <c r="I48" s="511">
        <v>282</v>
      </c>
      <c r="J48" s="511">
        <v>0</v>
      </c>
      <c r="K48" s="511">
        <v>0</v>
      </c>
      <c r="L48" s="511">
        <v>0</v>
      </c>
      <c r="M48" s="511">
        <v>0</v>
      </c>
      <c r="N48" s="512">
        <f t="shared" si="11"/>
        <v>282</v>
      </c>
      <c r="O48" s="511">
        <v>0</v>
      </c>
      <c r="P48" s="511">
        <v>0</v>
      </c>
      <c r="Q48" s="511">
        <v>0</v>
      </c>
      <c r="R48" s="511">
        <v>0</v>
      </c>
      <c r="S48" s="511">
        <v>0</v>
      </c>
      <c r="T48" s="511">
        <f t="shared" si="12"/>
        <v>0</v>
      </c>
      <c r="U48" s="512">
        <v>0</v>
      </c>
      <c r="V48" s="512">
        <f t="shared" si="14"/>
        <v>0</v>
      </c>
      <c r="W48" s="512">
        <f t="shared" si="15"/>
        <v>0</v>
      </c>
      <c r="X48" s="512">
        <f t="shared" si="16"/>
        <v>0</v>
      </c>
      <c r="Y48" s="512">
        <f t="shared" si="17"/>
        <v>0</v>
      </c>
      <c r="Z48" s="512">
        <f t="shared" si="18"/>
        <v>0</v>
      </c>
      <c r="AA48" s="511">
        <v>0</v>
      </c>
      <c r="AB48" s="511">
        <v>0</v>
      </c>
      <c r="AC48" s="511">
        <v>0</v>
      </c>
      <c r="AD48" s="511">
        <v>0</v>
      </c>
      <c r="AE48" s="511">
        <v>0</v>
      </c>
      <c r="AF48" s="512">
        <f t="shared" si="19"/>
        <v>0</v>
      </c>
    </row>
    <row r="49" spans="1:38" s="420" customFormat="1" x14ac:dyDescent="0.25">
      <c r="A49" s="519">
        <v>6</v>
      </c>
      <c r="B49" s="265" t="s">
        <v>835</v>
      </c>
      <c r="C49" s="511">
        <v>1035</v>
      </c>
      <c r="D49" s="511">
        <v>0</v>
      </c>
      <c r="E49" s="511">
        <v>0</v>
      </c>
      <c r="F49" s="511">
        <v>3</v>
      </c>
      <c r="G49" s="511">
        <v>0</v>
      </c>
      <c r="H49" s="511">
        <f t="shared" si="10"/>
        <v>1038</v>
      </c>
      <c r="I49" s="511">
        <v>1027</v>
      </c>
      <c r="J49" s="511">
        <v>0</v>
      </c>
      <c r="K49" s="511">
        <v>0</v>
      </c>
      <c r="L49" s="511">
        <v>5</v>
      </c>
      <c r="M49" s="511">
        <v>0</v>
      </c>
      <c r="N49" s="512">
        <f t="shared" si="11"/>
        <v>1032</v>
      </c>
      <c r="O49" s="511">
        <v>0</v>
      </c>
      <c r="P49" s="511">
        <v>0</v>
      </c>
      <c r="Q49" s="511">
        <v>0</v>
      </c>
      <c r="R49" s="511">
        <v>0</v>
      </c>
      <c r="S49" s="511">
        <v>0</v>
      </c>
      <c r="T49" s="511">
        <f t="shared" si="12"/>
        <v>0</v>
      </c>
      <c r="U49" s="512">
        <f t="shared" si="13"/>
        <v>8</v>
      </c>
      <c r="V49" s="512">
        <f t="shared" si="14"/>
        <v>0</v>
      </c>
      <c r="W49" s="512">
        <f t="shared" si="15"/>
        <v>0</v>
      </c>
      <c r="X49" s="512">
        <v>0</v>
      </c>
      <c r="Y49" s="512">
        <f t="shared" si="17"/>
        <v>0</v>
      </c>
      <c r="Z49" s="512">
        <f t="shared" si="18"/>
        <v>8</v>
      </c>
      <c r="AA49" s="511">
        <v>25</v>
      </c>
      <c r="AB49" s="511">
        <v>0</v>
      </c>
      <c r="AC49" s="511">
        <v>0</v>
      </c>
      <c r="AD49" s="511">
        <v>0</v>
      </c>
      <c r="AE49" s="511">
        <v>0</v>
      </c>
      <c r="AF49" s="512">
        <f t="shared" si="19"/>
        <v>25</v>
      </c>
    </row>
    <row r="50" spans="1:38" s="420" customFormat="1" x14ac:dyDescent="0.25">
      <c r="A50" s="519">
        <v>7</v>
      </c>
      <c r="B50" s="265" t="s">
        <v>836</v>
      </c>
      <c r="C50" s="511">
        <v>259</v>
      </c>
      <c r="D50" s="511">
        <v>0</v>
      </c>
      <c r="E50" s="511">
        <v>0</v>
      </c>
      <c r="F50" s="511">
        <v>0</v>
      </c>
      <c r="G50" s="511">
        <v>0</v>
      </c>
      <c r="H50" s="511">
        <f t="shared" si="10"/>
        <v>259</v>
      </c>
      <c r="I50" s="511">
        <v>287</v>
      </c>
      <c r="J50" s="511">
        <v>0</v>
      </c>
      <c r="K50" s="511">
        <v>0</v>
      </c>
      <c r="L50" s="511">
        <v>0</v>
      </c>
      <c r="M50" s="511">
        <v>0</v>
      </c>
      <c r="N50" s="512">
        <f t="shared" si="11"/>
        <v>287</v>
      </c>
      <c r="O50" s="511">
        <v>0</v>
      </c>
      <c r="P50" s="511">
        <v>0</v>
      </c>
      <c r="Q50" s="511">
        <v>0</v>
      </c>
      <c r="R50" s="511">
        <v>0</v>
      </c>
      <c r="S50" s="511">
        <v>0</v>
      </c>
      <c r="T50" s="511">
        <f t="shared" si="12"/>
        <v>0</v>
      </c>
      <c r="U50" s="512">
        <v>0</v>
      </c>
      <c r="V50" s="512">
        <f t="shared" si="14"/>
        <v>0</v>
      </c>
      <c r="W50" s="512">
        <f t="shared" si="15"/>
        <v>0</v>
      </c>
      <c r="X50" s="512">
        <f t="shared" si="16"/>
        <v>0</v>
      </c>
      <c r="Y50" s="512">
        <f t="shared" si="17"/>
        <v>0</v>
      </c>
      <c r="Z50" s="512">
        <f t="shared" si="18"/>
        <v>0</v>
      </c>
      <c r="AA50" s="511">
        <v>0</v>
      </c>
      <c r="AB50" s="511">
        <v>0</v>
      </c>
      <c r="AC50" s="511">
        <v>0</v>
      </c>
      <c r="AD50" s="511">
        <v>0</v>
      </c>
      <c r="AE50" s="511">
        <v>0</v>
      </c>
      <c r="AF50" s="512">
        <f t="shared" si="19"/>
        <v>0</v>
      </c>
    </row>
    <row r="51" spans="1:38" s="420" customFormat="1" x14ac:dyDescent="0.25">
      <c r="A51" s="519">
        <v>8</v>
      </c>
      <c r="B51" s="265" t="s">
        <v>837</v>
      </c>
      <c r="C51" s="511">
        <v>2458</v>
      </c>
      <c r="D51" s="511">
        <v>0</v>
      </c>
      <c r="E51" s="511">
        <v>0</v>
      </c>
      <c r="F51" s="511">
        <v>0</v>
      </c>
      <c r="G51" s="511">
        <v>0</v>
      </c>
      <c r="H51" s="511">
        <f t="shared" si="10"/>
        <v>2458</v>
      </c>
      <c r="I51" s="511">
        <v>2468</v>
      </c>
      <c r="J51" s="511">
        <v>0</v>
      </c>
      <c r="K51" s="511">
        <v>0</v>
      </c>
      <c r="L51" s="511">
        <v>0</v>
      </c>
      <c r="M51" s="511">
        <v>0</v>
      </c>
      <c r="N51" s="512">
        <f t="shared" si="11"/>
        <v>2468</v>
      </c>
      <c r="O51" s="511">
        <v>0</v>
      </c>
      <c r="P51" s="511">
        <v>0</v>
      </c>
      <c r="Q51" s="511">
        <v>0</v>
      </c>
      <c r="R51" s="511">
        <v>0</v>
      </c>
      <c r="S51" s="511">
        <v>0</v>
      </c>
      <c r="T51" s="511">
        <f t="shared" si="12"/>
        <v>0</v>
      </c>
      <c r="U51" s="512">
        <v>0</v>
      </c>
      <c r="V51" s="512">
        <f t="shared" si="14"/>
        <v>0</v>
      </c>
      <c r="W51" s="512">
        <f t="shared" si="15"/>
        <v>0</v>
      </c>
      <c r="X51" s="512">
        <f t="shared" si="16"/>
        <v>0</v>
      </c>
      <c r="Y51" s="512">
        <f t="shared" si="17"/>
        <v>0</v>
      </c>
      <c r="Z51" s="512">
        <f t="shared" si="18"/>
        <v>0</v>
      </c>
      <c r="AA51" s="511">
        <v>431</v>
      </c>
      <c r="AB51" s="511">
        <v>0</v>
      </c>
      <c r="AC51" s="511">
        <v>0</v>
      </c>
      <c r="AD51" s="511">
        <v>0</v>
      </c>
      <c r="AE51" s="511">
        <v>0</v>
      </c>
      <c r="AF51" s="512">
        <f t="shared" si="19"/>
        <v>431</v>
      </c>
    </row>
    <row r="52" spans="1:38" s="420" customFormat="1" x14ac:dyDescent="0.25">
      <c r="A52" s="519">
        <v>9</v>
      </c>
      <c r="B52" s="265" t="s">
        <v>838</v>
      </c>
      <c r="C52" s="511">
        <v>2317</v>
      </c>
      <c r="D52" s="511">
        <v>0</v>
      </c>
      <c r="E52" s="511">
        <v>2</v>
      </c>
      <c r="F52" s="511">
        <v>10</v>
      </c>
      <c r="G52" s="511">
        <v>0</v>
      </c>
      <c r="H52" s="511">
        <f t="shared" si="10"/>
        <v>2329</v>
      </c>
      <c r="I52" s="511">
        <v>2317</v>
      </c>
      <c r="J52" s="511">
        <v>0</v>
      </c>
      <c r="K52" s="511">
        <v>2</v>
      </c>
      <c r="L52" s="511">
        <v>11</v>
      </c>
      <c r="M52" s="511">
        <v>0</v>
      </c>
      <c r="N52" s="512">
        <f t="shared" si="11"/>
        <v>2330</v>
      </c>
      <c r="O52" s="511">
        <v>0</v>
      </c>
      <c r="P52" s="511">
        <v>0</v>
      </c>
      <c r="Q52" s="511">
        <v>0</v>
      </c>
      <c r="R52" s="511">
        <v>0</v>
      </c>
      <c r="S52" s="511">
        <v>0</v>
      </c>
      <c r="T52" s="511">
        <f t="shared" si="12"/>
        <v>0</v>
      </c>
      <c r="U52" s="512">
        <f t="shared" si="13"/>
        <v>0</v>
      </c>
      <c r="V52" s="512">
        <f t="shared" si="14"/>
        <v>0</v>
      </c>
      <c r="W52" s="512">
        <f t="shared" si="15"/>
        <v>0</v>
      </c>
      <c r="X52" s="512">
        <v>0</v>
      </c>
      <c r="Y52" s="512">
        <f t="shared" si="17"/>
        <v>0</v>
      </c>
      <c r="Z52" s="512">
        <f t="shared" si="18"/>
        <v>0</v>
      </c>
      <c r="AA52" s="511">
        <v>21</v>
      </c>
      <c r="AB52" s="511">
        <v>0</v>
      </c>
      <c r="AC52" s="511">
        <v>0</v>
      </c>
      <c r="AD52" s="511">
        <v>0</v>
      </c>
      <c r="AE52" s="511">
        <v>0</v>
      </c>
      <c r="AF52" s="512">
        <f t="shared" si="19"/>
        <v>21</v>
      </c>
    </row>
    <row r="53" spans="1:38" s="420" customFormat="1" x14ac:dyDescent="0.25">
      <c r="A53" s="519">
        <v>10</v>
      </c>
      <c r="B53" s="265" t="s">
        <v>839</v>
      </c>
      <c r="C53" s="511">
        <v>1454</v>
      </c>
      <c r="D53" s="511">
        <v>0</v>
      </c>
      <c r="E53" s="511">
        <v>0</v>
      </c>
      <c r="F53" s="511">
        <v>9</v>
      </c>
      <c r="G53" s="511">
        <v>0</v>
      </c>
      <c r="H53" s="511">
        <f t="shared" si="10"/>
        <v>1463</v>
      </c>
      <c r="I53" s="511">
        <v>1453</v>
      </c>
      <c r="J53" s="511">
        <v>0</v>
      </c>
      <c r="K53" s="511">
        <v>0</v>
      </c>
      <c r="L53" s="511">
        <v>10</v>
      </c>
      <c r="M53" s="511">
        <v>0</v>
      </c>
      <c r="N53" s="512">
        <f t="shared" si="11"/>
        <v>1463</v>
      </c>
      <c r="O53" s="511">
        <v>0</v>
      </c>
      <c r="P53" s="511">
        <v>0</v>
      </c>
      <c r="Q53" s="511">
        <v>0</v>
      </c>
      <c r="R53" s="511">
        <v>0</v>
      </c>
      <c r="S53" s="511">
        <v>0</v>
      </c>
      <c r="T53" s="511">
        <f t="shared" si="12"/>
        <v>0</v>
      </c>
      <c r="U53" s="512">
        <f t="shared" si="13"/>
        <v>1</v>
      </c>
      <c r="V53" s="512">
        <f t="shared" si="14"/>
        <v>0</v>
      </c>
      <c r="W53" s="512">
        <f t="shared" si="15"/>
        <v>0</v>
      </c>
      <c r="X53" s="512">
        <v>0</v>
      </c>
      <c r="Y53" s="512">
        <f t="shared" si="17"/>
        <v>0</v>
      </c>
      <c r="Z53" s="512">
        <f t="shared" si="18"/>
        <v>1</v>
      </c>
      <c r="AA53" s="511">
        <v>45</v>
      </c>
      <c r="AB53" s="511">
        <v>0</v>
      </c>
      <c r="AC53" s="511">
        <v>0</v>
      </c>
      <c r="AD53" s="511">
        <v>0</v>
      </c>
      <c r="AE53" s="511">
        <v>0</v>
      </c>
      <c r="AF53" s="512">
        <f t="shared" si="19"/>
        <v>45</v>
      </c>
    </row>
    <row r="54" spans="1:38" s="420" customFormat="1" x14ac:dyDescent="0.25">
      <c r="A54" s="519">
        <v>11</v>
      </c>
      <c r="B54" s="265" t="s">
        <v>840</v>
      </c>
      <c r="C54" s="511">
        <v>1097</v>
      </c>
      <c r="D54" s="511">
        <v>0</v>
      </c>
      <c r="E54" s="511">
        <v>3</v>
      </c>
      <c r="F54" s="511">
        <v>2</v>
      </c>
      <c r="G54" s="511">
        <v>0</v>
      </c>
      <c r="H54" s="511">
        <f t="shared" si="10"/>
        <v>1102</v>
      </c>
      <c r="I54" s="511">
        <v>1084</v>
      </c>
      <c r="J54" s="511">
        <v>0</v>
      </c>
      <c r="K54" s="511">
        <v>3</v>
      </c>
      <c r="L54" s="511">
        <v>14</v>
      </c>
      <c r="M54" s="511">
        <v>0</v>
      </c>
      <c r="N54" s="512">
        <f t="shared" si="11"/>
        <v>1101</v>
      </c>
      <c r="O54" s="511">
        <v>0</v>
      </c>
      <c r="P54" s="511">
        <v>0</v>
      </c>
      <c r="Q54" s="511">
        <v>0</v>
      </c>
      <c r="R54" s="511">
        <v>0</v>
      </c>
      <c r="S54" s="511">
        <v>0</v>
      </c>
      <c r="T54" s="511">
        <f t="shared" si="12"/>
        <v>0</v>
      </c>
      <c r="U54" s="512">
        <f t="shared" si="13"/>
        <v>13</v>
      </c>
      <c r="V54" s="512">
        <f t="shared" si="14"/>
        <v>0</v>
      </c>
      <c r="W54" s="512">
        <f t="shared" si="15"/>
        <v>0</v>
      </c>
      <c r="X54" s="512">
        <v>0</v>
      </c>
      <c r="Y54" s="512">
        <f t="shared" si="17"/>
        <v>0</v>
      </c>
      <c r="Z54" s="512">
        <f t="shared" si="18"/>
        <v>13</v>
      </c>
      <c r="AA54" s="511">
        <v>18</v>
      </c>
      <c r="AB54" s="511">
        <v>0</v>
      </c>
      <c r="AC54" s="511">
        <v>0</v>
      </c>
      <c r="AD54" s="511">
        <v>0</v>
      </c>
      <c r="AE54" s="511">
        <v>0</v>
      </c>
      <c r="AF54" s="512">
        <f t="shared" si="19"/>
        <v>18</v>
      </c>
    </row>
    <row r="55" spans="1:38" s="420" customFormat="1" x14ac:dyDescent="0.25">
      <c r="A55" s="519">
        <v>12</v>
      </c>
      <c r="B55" s="265" t="s">
        <v>841</v>
      </c>
      <c r="C55" s="511">
        <v>766</v>
      </c>
      <c r="D55" s="511">
        <v>0</v>
      </c>
      <c r="E55" s="511">
        <v>0</v>
      </c>
      <c r="F55" s="511">
        <v>11</v>
      </c>
      <c r="G55" s="511">
        <v>0</v>
      </c>
      <c r="H55" s="511">
        <f t="shared" si="10"/>
        <v>777</v>
      </c>
      <c r="I55" s="511">
        <v>766</v>
      </c>
      <c r="J55" s="511">
        <v>0</v>
      </c>
      <c r="K55" s="511">
        <v>0</v>
      </c>
      <c r="L55" s="511">
        <v>11</v>
      </c>
      <c r="M55" s="511">
        <v>0</v>
      </c>
      <c r="N55" s="512">
        <f t="shared" si="11"/>
        <v>777</v>
      </c>
      <c r="O55" s="511">
        <v>0</v>
      </c>
      <c r="P55" s="511">
        <v>0</v>
      </c>
      <c r="Q55" s="511">
        <v>0</v>
      </c>
      <c r="R55" s="511">
        <v>0</v>
      </c>
      <c r="S55" s="511">
        <v>0</v>
      </c>
      <c r="T55" s="511">
        <f t="shared" si="12"/>
        <v>0</v>
      </c>
      <c r="U55" s="512">
        <f t="shared" si="13"/>
        <v>0</v>
      </c>
      <c r="V55" s="512">
        <f t="shared" si="14"/>
        <v>0</v>
      </c>
      <c r="W55" s="512">
        <f t="shared" si="15"/>
        <v>0</v>
      </c>
      <c r="X55" s="512">
        <f t="shared" si="16"/>
        <v>0</v>
      </c>
      <c r="Y55" s="512">
        <f t="shared" si="17"/>
        <v>0</v>
      </c>
      <c r="Z55" s="512">
        <f t="shared" si="18"/>
        <v>0</v>
      </c>
      <c r="AA55" s="511">
        <v>0</v>
      </c>
      <c r="AB55" s="511">
        <v>0</v>
      </c>
      <c r="AC55" s="511">
        <v>0</v>
      </c>
      <c r="AD55" s="511">
        <v>0</v>
      </c>
      <c r="AE55" s="511">
        <v>0</v>
      </c>
      <c r="AF55" s="512">
        <f t="shared" si="19"/>
        <v>0</v>
      </c>
      <c r="AG55" s="425"/>
      <c r="AH55" s="425"/>
      <c r="AI55" s="425"/>
      <c r="AJ55" s="425"/>
      <c r="AK55" s="425"/>
      <c r="AL55" s="425"/>
    </row>
    <row r="56" spans="1:38" s="424" customFormat="1" x14ac:dyDescent="0.25">
      <c r="A56" s="324"/>
      <c r="B56" s="324" t="s">
        <v>17</v>
      </c>
      <c r="C56" s="513">
        <f t="shared" ref="C56:AF56" si="20">SUM(C44:C55)</f>
        <v>15440</v>
      </c>
      <c r="D56" s="513">
        <f t="shared" si="20"/>
        <v>0</v>
      </c>
      <c r="E56" s="513">
        <v>13</v>
      </c>
      <c r="F56" s="513">
        <f t="shared" si="20"/>
        <v>41</v>
      </c>
      <c r="G56" s="513">
        <f t="shared" si="20"/>
        <v>0</v>
      </c>
      <c r="H56" s="513">
        <f t="shared" si="20"/>
        <v>15494</v>
      </c>
      <c r="I56" s="513">
        <f t="shared" si="20"/>
        <v>15531</v>
      </c>
      <c r="J56" s="513">
        <f t="shared" si="20"/>
        <v>0</v>
      </c>
      <c r="K56" s="513">
        <f t="shared" si="20"/>
        <v>14</v>
      </c>
      <c r="L56" s="513">
        <f t="shared" si="20"/>
        <v>51</v>
      </c>
      <c r="M56" s="513">
        <f t="shared" si="20"/>
        <v>0</v>
      </c>
      <c r="N56" s="513">
        <f t="shared" si="20"/>
        <v>15596</v>
      </c>
      <c r="O56" s="513">
        <f t="shared" si="20"/>
        <v>0</v>
      </c>
      <c r="P56" s="513">
        <f t="shared" si="20"/>
        <v>0</v>
      </c>
      <c r="Q56" s="513">
        <f t="shared" si="20"/>
        <v>0</v>
      </c>
      <c r="R56" s="513">
        <f t="shared" si="20"/>
        <v>0</v>
      </c>
      <c r="S56" s="513">
        <f t="shared" si="20"/>
        <v>0</v>
      </c>
      <c r="T56" s="513">
        <f t="shared" si="20"/>
        <v>0</v>
      </c>
      <c r="U56" s="513">
        <f t="shared" si="20"/>
        <v>36</v>
      </c>
      <c r="V56" s="513">
        <f t="shared" si="20"/>
        <v>0</v>
      </c>
      <c r="W56" s="513">
        <f t="shared" si="20"/>
        <v>0</v>
      </c>
      <c r="X56" s="513">
        <f t="shared" si="20"/>
        <v>6</v>
      </c>
      <c r="Y56" s="513">
        <f t="shared" si="20"/>
        <v>0</v>
      </c>
      <c r="Z56" s="513">
        <f>SUM(Z44:Z55)</f>
        <v>42</v>
      </c>
      <c r="AA56" s="513">
        <f t="shared" si="20"/>
        <v>1089</v>
      </c>
      <c r="AB56" s="513">
        <f t="shared" si="20"/>
        <v>0</v>
      </c>
      <c r="AC56" s="513">
        <f t="shared" si="20"/>
        <v>0</v>
      </c>
      <c r="AD56" s="513">
        <f t="shared" si="20"/>
        <v>0</v>
      </c>
      <c r="AE56" s="513">
        <f t="shared" si="20"/>
        <v>0</v>
      </c>
      <c r="AF56" s="513">
        <f t="shared" si="20"/>
        <v>1089</v>
      </c>
      <c r="AG56" s="464"/>
      <c r="AH56" s="464"/>
      <c r="AI56" s="464"/>
      <c r="AJ56" s="464"/>
      <c r="AK56" s="464"/>
      <c r="AL56" s="464"/>
    </row>
    <row r="57" spans="1:38" s="420" customFormat="1" x14ac:dyDescent="0.25">
      <c r="A57" s="270"/>
      <c r="B57" s="270"/>
      <c r="C57" s="514"/>
      <c r="D57" s="515"/>
      <c r="E57" s="514"/>
      <c r="F57" s="514"/>
      <c r="G57" s="514" t="s">
        <v>11</v>
      </c>
      <c r="H57" s="516"/>
      <c r="I57" s="516"/>
      <c r="J57" s="516"/>
      <c r="K57" s="516"/>
      <c r="L57" s="516"/>
      <c r="M57" s="516"/>
      <c r="N57" s="516"/>
      <c r="O57" s="516"/>
      <c r="P57" s="516"/>
      <c r="Q57" s="516"/>
      <c r="R57" s="516"/>
      <c r="S57" s="516"/>
      <c r="T57" s="516"/>
      <c r="U57" s="516"/>
      <c r="V57" s="516"/>
      <c r="W57" s="516"/>
      <c r="X57" s="516"/>
      <c r="Y57" s="516"/>
      <c r="Z57" s="517"/>
      <c r="AA57" s="516"/>
      <c r="AB57" s="516"/>
      <c r="AC57" s="516"/>
      <c r="AD57" s="516"/>
      <c r="AE57" s="516"/>
      <c r="AF57" s="516"/>
    </row>
    <row r="58" spans="1:38" s="420" customFormat="1" x14ac:dyDescent="0.25">
      <c r="A58" s="504"/>
      <c r="B58" s="504"/>
      <c r="C58" s="504"/>
      <c r="D58" s="504"/>
      <c r="E58" s="504"/>
      <c r="F58" s="504"/>
      <c r="G58" s="504"/>
      <c r="H58" s="504"/>
      <c r="I58" s="504"/>
      <c r="J58" s="504"/>
      <c r="K58" s="504"/>
      <c r="L58" s="504"/>
      <c r="M58" s="504"/>
      <c r="N58" s="525" t="s">
        <v>11</v>
      </c>
      <c r="O58" s="504"/>
      <c r="P58" s="504"/>
      <c r="Q58" s="504"/>
      <c r="R58" s="504"/>
      <c r="S58" s="504"/>
      <c r="T58" s="504"/>
      <c r="U58" s="504"/>
      <c r="V58" s="504"/>
      <c r="W58" s="504"/>
      <c r="X58" s="504"/>
      <c r="Y58" s="504"/>
      <c r="Z58" s="504"/>
      <c r="AA58" s="504"/>
      <c r="AB58" s="504"/>
      <c r="AC58" s="504"/>
      <c r="AD58" s="504"/>
      <c r="AE58" s="504"/>
      <c r="AF58" s="504"/>
    </row>
    <row r="59" spans="1:38" x14ac:dyDescent="0.25">
      <c r="C59" s="504"/>
      <c r="D59" s="504"/>
      <c r="E59" s="504"/>
      <c r="F59" s="504"/>
      <c r="G59" s="504"/>
      <c r="H59" s="504"/>
      <c r="I59" s="504"/>
      <c r="J59" s="504"/>
      <c r="K59" s="504"/>
      <c r="L59" s="504"/>
      <c r="M59" s="504"/>
      <c r="N59" s="525" t="s">
        <v>11</v>
      </c>
      <c r="O59" s="504"/>
      <c r="P59" s="504"/>
      <c r="Q59" s="504"/>
      <c r="R59" s="504"/>
      <c r="S59" s="504"/>
      <c r="T59" s="504"/>
      <c r="U59" s="504"/>
      <c r="V59" s="504"/>
      <c r="W59" s="504"/>
      <c r="X59" s="504"/>
      <c r="Y59" s="504"/>
      <c r="Z59" s="504"/>
      <c r="AA59" s="504"/>
      <c r="AB59" s="504"/>
      <c r="AC59" s="504"/>
      <c r="AD59" s="504"/>
      <c r="AE59" s="504"/>
      <c r="AF59" s="504"/>
    </row>
    <row r="60" spans="1:38" x14ac:dyDescent="0.25">
      <c r="O60" s="526" t="s">
        <v>11</v>
      </c>
      <c r="AB60" s="15" t="s">
        <v>828</v>
      </c>
      <c r="AC60" s="15"/>
      <c r="AD60" s="51"/>
    </row>
    <row r="61" spans="1:38" x14ac:dyDescent="0.25">
      <c r="A61" s="271" t="s">
        <v>12</v>
      </c>
      <c r="AB61" s="662" t="s">
        <v>824</v>
      </c>
      <c r="AC61" s="662"/>
      <c r="AD61" s="662"/>
    </row>
    <row r="62" spans="1:38" x14ac:dyDescent="0.25">
      <c r="AB62" s="662" t="s">
        <v>825</v>
      </c>
      <c r="AC62" s="662"/>
      <c r="AD62" s="662"/>
    </row>
    <row r="63" spans="1:38" x14ac:dyDescent="0.25">
      <c r="AB63" s="662" t="s">
        <v>82</v>
      </c>
      <c r="AC63" s="662"/>
      <c r="AD63" s="662"/>
    </row>
  </sheetData>
  <mergeCells count="23">
    <mergeCell ref="A9:A10"/>
    <mergeCell ref="B9:B10"/>
    <mergeCell ref="C9:H9"/>
    <mergeCell ref="I9:N9"/>
    <mergeCell ref="U9:Z9"/>
    <mergeCell ref="AE2:AF2"/>
    <mergeCell ref="O9:T9"/>
    <mergeCell ref="C5:W5"/>
    <mergeCell ref="E3:V3"/>
    <mergeCell ref="AA9:AF9"/>
    <mergeCell ref="A41:A42"/>
    <mergeCell ref="B41:B42"/>
    <mergeCell ref="C41:H41"/>
    <mergeCell ref="I41:N41"/>
    <mergeCell ref="O41:T41"/>
    <mergeCell ref="AB61:AD61"/>
    <mergeCell ref="AB62:AD62"/>
    <mergeCell ref="AB63:AD63"/>
    <mergeCell ref="AE34:AF34"/>
    <mergeCell ref="E35:V35"/>
    <mergeCell ref="C37:W37"/>
    <mergeCell ref="U41:Z41"/>
    <mergeCell ref="AA41:AF41"/>
  </mergeCells>
  <phoneticPr fontId="0" type="noConversion"/>
  <printOptions horizontalCentered="1"/>
  <pageMargins left="0.70866141732283505" right="0.70866141732283505" top="0.23622047244094499" bottom="0" header="0.31496062992126" footer="0.31496062992126"/>
  <pageSetup paperSize="9" scale="48" orientation="landscape" r:id="rId1"/>
  <rowBreaks count="1" manualBreakCount="1">
    <brk id="31"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
  <sheetViews>
    <sheetView view="pageBreakPreview" topLeftCell="A7" zoomScale="90" zoomScaleNormal="90" zoomScaleSheetLayoutView="90" workbookViewId="0">
      <selection activeCell="G27" sqref="G27"/>
    </sheetView>
  </sheetViews>
  <sheetFormatPr defaultColWidth="8.85546875" defaultRowHeight="14.25" x14ac:dyDescent="0.2"/>
  <cols>
    <col min="1" max="1" width="8.140625" style="72" customWidth="1"/>
    <col min="2" max="2" width="12.5703125" style="72" customWidth="1"/>
    <col min="3" max="3" width="12.140625" style="72" customWidth="1"/>
    <col min="4" max="4" width="11.7109375" style="72" customWidth="1"/>
    <col min="5" max="5" width="11.28515625" style="72" customWidth="1"/>
    <col min="6" max="6" width="17.140625" style="72" customWidth="1"/>
    <col min="7" max="7" width="15.140625" style="72" customWidth="1"/>
    <col min="8" max="8" width="14.42578125" style="72" customWidth="1"/>
    <col min="9" max="9" width="14.85546875" style="72" customWidth="1"/>
    <col min="10" max="10" width="18.42578125" style="72" customWidth="1"/>
    <col min="11" max="11" width="17.28515625" style="72" customWidth="1"/>
    <col min="12" max="12" width="16.28515625" style="72" customWidth="1"/>
    <col min="13" max="16384" width="8.85546875" style="72"/>
  </cols>
  <sheetData>
    <row r="1" spans="1:19" ht="30" customHeight="1" x14ac:dyDescent="0.2"/>
    <row r="2" spans="1:19" ht="15" x14ac:dyDescent="0.2">
      <c r="B2" s="16"/>
      <c r="C2" s="16"/>
      <c r="D2" s="16"/>
      <c r="E2" s="16"/>
      <c r="F2" s="1"/>
      <c r="G2" s="1"/>
      <c r="H2" s="16"/>
      <c r="J2" s="40"/>
      <c r="K2" s="834" t="s">
        <v>557</v>
      </c>
      <c r="L2" s="834"/>
    </row>
    <row r="3" spans="1:19" ht="15.75" x14ac:dyDescent="0.25">
      <c r="B3" s="686" t="s">
        <v>0</v>
      </c>
      <c r="C3" s="686"/>
      <c r="D3" s="686"/>
      <c r="E3" s="686"/>
      <c r="F3" s="686"/>
      <c r="G3" s="686"/>
      <c r="H3" s="686"/>
      <c r="I3" s="686"/>
      <c r="J3" s="686"/>
    </row>
    <row r="4" spans="1:19" ht="20.25" x14ac:dyDescent="0.3">
      <c r="B4" s="687" t="s">
        <v>655</v>
      </c>
      <c r="C4" s="687"/>
      <c r="D4" s="687"/>
      <c r="E4" s="687"/>
      <c r="F4" s="687"/>
      <c r="G4" s="687"/>
      <c r="H4" s="687"/>
      <c r="I4" s="687"/>
      <c r="J4" s="687"/>
    </row>
    <row r="5" spans="1:19" ht="20.25" x14ac:dyDescent="0.3">
      <c r="B5" s="123"/>
      <c r="C5" s="123"/>
      <c r="D5" s="123"/>
      <c r="E5" s="123"/>
      <c r="F5" s="123"/>
      <c r="G5" s="123"/>
      <c r="H5" s="123"/>
      <c r="I5" s="123"/>
      <c r="J5" s="123"/>
    </row>
    <row r="6" spans="1:19" ht="15.6" customHeight="1" x14ac:dyDescent="0.25">
      <c r="B6" s="1100" t="s">
        <v>749</v>
      </c>
      <c r="C6" s="1100"/>
      <c r="D6" s="1100"/>
      <c r="E6" s="1100"/>
      <c r="F6" s="1100"/>
      <c r="G6" s="1100"/>
      <c r="H6" s="1100"/>
      <c r="I6" s="1100"/>
      <c r="J6" s="1100"/>
      <c r="K6" s="1100"/>
      <c r="L6" s="1100"/>
    </row>
    <row r="7" spans="1:19" ht="15.75" x14ac:dyDescent="0.25">
      <c r="A7" s="449" t="s">
        <v>896</v>
      </c>
      <c r="B7" s="449"/>
      <c r="C7" s="104"/>
    </row>
    <row r="8" spans="1:19" ht="15" customHeight="1" x14ac:dyDescent="0.25">
      <c r="A8" s="1088" t="s">
        <v>108</v>
      </c>
      <c r="B8" s="1061" t="s">
        <v>3</v>
      </c>
      <c r="C8" s="1096" t="s">
        <v>23</v>
      </c>
      <c r="D8" s="1096"/>
      <c r="E8" s="1096"/>
      <c r="F8" s="1096"/>
      <c r="G8" s="1097" t="s">
        <v>24</v>
      </c>
      <c r="H8" s="1098"/>
      <c r="I8" s="1098"/>
      <c r="J8" s="1099"/>
      <c r="K8" s="1061" t="s">
        <v>391</v>
      </c>
      <c r="L8" s="1055" t="s">
        <v>770</v>
      </c>
    </row>
    <row r="9" spans="1:19" ht="31.15" customHeight="1" x14ac:dyDescent="0.2">
      <c r="A9" s="1089"/>
      <c r="B9" s="1091"/>
      <c r="C9" s="1055" t="s">
        <v>251</v>
      </c>
      <c r="D9" s="1061" t="s">
        <v>452</v>
      </c>
      <c r="E9" s="1092" t="s">
        <v>94</v>
      </c>
      <c r="F9" s="1093"/>
      <c r="G9" s="811" t="s">
        <v>251</v>
      </c>
      <c r="H9" s="812" t="s">
        <v>452</v>
      </c>
      <c r="I9" s="1094" t="s">
        <v>94</v>
      </c>
      <c r="J9" s="1095"/>
      <c r="K9" s="1091"/>
      <c r="L9" s="1055"/>
    </row>
    <row r="10" spans="1:19" ht="69.75" customHeight="1" x14ac:dyDescent="0.2">
      <c r="A10" s="1090"/>
      <c r="B10" s="1062"/>
      <c r="C10" s="1055"/>
      <c r="D10" s="1062"/>
      <c r="E10" s="433" t="s">
        <v>899</v>
      </c>
      <c r="F10" s="433" t="s">
        <v>453</v>
      </c>
      <c r="G10" s="812"/>
      <c r="H10" s="812"/>
      <c r="I10" s="433" t="s">
        <v>899</v>
      </c>
      <c r="J10" s="433" t="s">
        <v>453</v>
      </c>
      <c r="K10" s="1062"/>
      <c r="L10" s="1055"/>
      <c r="M10" s="108"/>
      <c r="N10" s="108"/>
      <c r="O10" s="108"/>
    </row>
    <row r="11" spans="1:19" x14ac:dyDescent="0.2">
      <c r="A11" s="149">
        <v>1</v>
      </c>
      <c r="B11" s="148">
        <v>2</v>
      </c>
      <c r="C11" s="149">
        <v>3</v>
      </c>
      <c r="D11" s="148">
        <v>4</v>
      </c>
      <c r="E11" s="149">
        <v>5</v>
      </c>
      <c r="F11" s="148">
        <v>6</v>
      </c>
      <c r="G11" s="149">
        <v>7</v>
      </c>
      <c r="H11" s="148">
        <v>8</v>
      </c>
      <c r="I11" s="149">
        <v>9</v>
      </c>
      <c r="J11" s="148">
        <v>10</v>
      </c>
      <c r="K11" s="149" t="s">
        <v>565</v>
      </c>
      <c r="L11" s="148">
        <v>12</v>
      </c>
      <c r="M11" s="108"/>
      <c r="N11" s="108"/>
      <c r="O11" s="108"/>
    </row>
    <row r="12" spans="1:19" s="105" customFormat="1" x14ac:dyDescent="0.2">
      <c r="A12" s="8">
        <v>1</v>
      </c>
      <c r="B12" s="19" t="s">
        <v>830</v>
      </c>
      <c r="C12" s="106">
        <f>'enrolment vs availed_PY'!G12</f>
        <v>15762</v>
      </c>
      <c r="D12" s="386">
        <f>'AT-8_Hon_CCH_Pry'!C14</f>
        <v>923</v>
      </c>
      <c r="E12" s="106">
        <f>'AT-8_Hon_CCH_Pry'!D14</f>
        <v>855</v>
      </c>
      <c r="F12" s="388">
        <v>0</v>
      </c>
      <c r="G12" s="105">
        <f>'enrolment vs availed_UPY'!G12</f>
        <v>11677</v>
      </c>
      <c r="H12" s="386">
        <f>'AT-8A_Hon_CCH_UPry'!C14</f>
        <v>474</v>
      </c>
      <c r="I12" s="386">
        <f>'AT-8A_Hon_CCH_UPry'!D14</f>
        <v>453</v>
      </c>
      <c r="J12" s="106">
        <v>0</v>
      </c>
      <c r="K12" s="105">
        <f>E12+F12+I12+J12</f>
        <v>1308</v>
      </c>
      <c r="L12" s="107">
        <v>0</v>
      </c>
      <c r="M12" s="108"/>
      <c r="N12" s="108"/>
      <c r="O12" s="108"/>
      <c r="P12" s="108"/>
      <c r="Q12" s="108"/>
      <c r="R12" s="108"/>
      <c r="S12" s="108"/>
    </row>
    <row r="13" spans="1:19" x14ac:dyDescent="0.2">
      <c r="A13" s="8">
        <v>2</v>
      </c>
      <c r="B13" s="19" t="s">
        <v>831</v>
      </c>
      <c r="C13" s="106">
        <f>'enrolment vs availed_PY'!G13</f>
        <v>37198</v>
      </c>
      <c r="D13" s="386">
        <f>'AT-8_Hon_CCH_Pry'!C15</f>
        <v>1954</v>
      </c>
      <c r="E13" s="106">
        <f>'AT-8_Hon_CCH_Pry'!D15</f>
        <v>1811</v>
      </c>
      <c r="F13" s="388">
        <v>0</v>
      </c>
      <c r="G13" s="105">
        <f>'enrolment vs availed_UPY'!G13</f>
        <v>26429</v>
      </c>
      <c r="H13" s="386">
        <f>'AT-8A_Hon_CCH_UPry'!C15</f>
        <v>955</v>
      </c>
      <c r="I13" s="386">
        <f>'AT-8A_Hon_CCH_UPry'!D15</f>
        <v>910</v>
      </c>
      <c r="J13" s="106">
        <v>0</v>
      </c>
      <c r="K13" s="105">
        <f t="shared" ref="K13:K23" si="0">E13+F13+I13+J13</f>
        <v>2721</v>
      </c>
      <c r="L13" s="107">
        <v>0</v>
      </c>
      <c r="M13" s="108"/>
      <c r="N13" s="108"/>
      <c r="O13" s="108"/>
    </row>
    <row r="14" spans="1:19" x14ac:dyDescent="0.2">
      <c r="A14" s="8">
        <v>3</v>
      </c>
      <c r="B14" s="19" t="s">
        <v>832</v>
      </c>
      <c r="C14" s="106">
        <f>'enrolment vs availed_PY'!G14</f>
        <v>15417</v>
      </c>
      <c r="D14" s="386">
        <f>'AT-8_Hon_CCH_Pry'!C16</f>
        <v>779</v>
      </c>
      <c r="E14" s="106">
        <f>'AT-8_Hon_CCH_Pry'!D16</f>
        <v>711</v>
      </c>
      <c r="F14" s="388">
        <v>0</v>
      </c>
      <c r="G14" s="105">
        <f>'enrolment vs availed_UPY'!G14</f>
        <v>10597</v>
      </c>
      <c r="H14" s="386">
        <f>'AT-8A_Hon_CCH_UPry'!C16</f>
        <v>436</v>
      </c>
      <c r="I14" s="386">
        <f>'AT-8A_Hon_CCH_UPry'!D16</f>
        <v>417</v>
      </c>
      <c r="J14" s="106">
        <v>0</v>
      </c>
      <c r="K14" s="105">
        <f t="shared" si="0"/>
        <v>1128</v>
      </c>
      <c r="L14" s="107">
        <v>0</v>
      </c>
      <c r="M14" s="108"/>
      <c r="N14" s="108"/>
      <c r="O14" s="108"/>
    </row>
    <row r="15" spans="1:19" x14ac:dyDescent="0.2">
      <c r="A15" s="8">
        <v>4</v>
      </c>
      <c r="B15" s="19" t="s">
        <v>833</v>
      </c>
      <c r="C15" s="106">
        <f>'enrolment vs availed_PY'!G15</f>
        <v>41617</v>
      </c>
      <c r="D15" s="386">
        <f>'AT-8_Hon_CCH_Pry'!C17</f>
        <v>2449</v>
      </c>
      <c r="E15" s="106">
        <f>'AT-8_Hon_CCH_Pry'!D17</f>
        <v>2264</v>
      </c>
      <c r="F15" s="388">
        <v>0</v>
      </c>
      <c r="G15" s="105">
        <f>'enrolment vs availed_UPY'!G15</f>
        <v>32362</v>
      </c>
      <c r="H15" s="386">
        <f>'AT-8A_Hon_CCH_UPry'!C17</f>
        <v>1007</v>
      </c>
      <c r="I15" s="386">
        <f>'AT-8A_Hon_CCH_UPry'!D17</f>
        <v>949</v>
      </c>
      <c r="J15" s="106">
        <v>0</v>
      </c>
      <c r="K15" s="105">
        <f t="shared" si="0"/>
        <v>3213</v>
      </c>
      <c r="L15" s="107">
        <v>0</v>
      </c>
    </row>
    <row r="16" spans="1:19" x14ac:dyDescent="0.2">
      <c r="A16" s="8">
        <v>5</v>
      </c>
      <c r="B16" s="19" t="s">
        <v>834</v>
      </c>
      <c r="C16" s="106">
        <f>'enrolment vs availed_PY'!G16</f>
        <v>3404</v>
      </c>
      <c r="D16" s="386">
        <f>'AT-8_Hon_CCH_Pry'!C18</f>
        <v>236</v>
      </c>
      <c r="E16" s="106">
        <f>'AT-8_Hon_CCH_Pry'!D18</f>
        <v>217</v>
      </c>
      <c r="F16" s="388">
        <v>0</v>
      </c>
      <c r="G16" s="105">
        <f>'enrolment vs availed_UPY'!G16</f>
        <v>2147</v>
      </c>
      <c r="H16" s="386">
        <f>'AT-8A_Hon_CCH_UPry'!C18</f>
        <v>121</v>
      </c>
      <c r="I16" s="386">
        <f>'AT-8A_Hon_CCH_UPry'!D18</f>
        <v>116</v>
      </c>
      <c r="J16" s="106">
        <v>0</v>
      </c>
      <c r="K16" s="105">
        <f t="shared" si="0"/>
        <v>333</v>
      </c>
      <c r="L16" s="107">
        <v>0</v>
      </c>
      <c r="N16" s="72" t="s">
        <v>11</v>
      </c>
    </row>
    <row r="17" spans="1:19" x14ac:dyDescent="0.2">
      <c r="A17" s="8">
        <v>6</v>
      </c>
      <c r="B17" s="19" t="s">
        <v>835</v>
      </c>
      <c r="C17" s="106">
        <f>'enrolment vs availed_PY'!G17</f>
        <v>23252</v>
      </c>
      <c r="D17" s="386">
        <f>'AT-8_Hon_CCH_Pry'!C19</f>
        <v>1234</v>
      </c>
      <c r="E17" s="106">
        <f>'AT-8_Hon_CCH_Pry'!D19</f>
        <v>1138</v>
      </c>
      <c r="F17" s="388">
        <v>0</v>
      </c>
      <c r="G17" s="105">
        <f>'enrolment vs availed_UPY'!G17</f>
        <v>16773</v>
      </c>
      <c r="H17" s="386">
        <f>'AT-8A_Hon_CCH_UPry'!C19</f>
        <v>528</v>
      </c>
      <c r="I17" s="386">
        <f>'AT-8A_Hon_CCH_UPry'!D19</f>
        <v>501</v>
      </c>
      <c r="J17" s="106">
        <v>0</v>
      </c>
      <c r="K17" s="105">
        <f t="shared" si="0"/>
        <v>1639</v>
      </c>
      <c r="L17" s="107">
        <v>0</v>
      </c>
    </row>
    <row r="18" spans="1:19" x14ac:dyDescent="0.2">
      <c r="A18" s="8">
        <v>7</v>
      </c>
      <c r="B18" s="19" t="s">
        <v>836</v>
      </c>
      <c r="C18" s="106">
        <f>'enrolment vs availed_PY'!G18</f>
        <v>1298</v>
      </c>
      <c r="D18" s="386">
        <f>'AT-8_Hon_CCH_Pry'!C20</f>
        <v>212</v>
      </c>
      <c r="E18" s="106">
        <f>'AT-8_Hon_CCH_Pry'!D20</f>
        <v>196</v>
      </c>
      <c r="F18" s="388">
        <v>0</v>
      </c>
      <c r="G18" s="105">
        <f>'enrolment vs availed_UPY'!G18</f>
        <v>742</v>
      </c>
      <c r="H18" s="386">
        <f>'AT-8A_Hon_CCH_UPry'!C20</f>
        <v>50</v>
      </c>
      <c r="I18" s="386">
        <f>'AT-8A_Hon_CCH_UPry'!D20</f>
        <v>48</v>
      </c>
      <c r="J18" s="106">
        <v>0</v>
      </c>
      <c r="K18" s="105">
        <f t="shared" si="0"/>
        <v>244</v>
      </c>
      <c r="L18" s="107">
        <v>0</v>
      </c>
    </row>
    <row r="19" spans="1:19" x14ac:dyDescent="0.2">
      <c r="A19" s="8">
        <v>8</v>
      </c>
      <c r="B19" s="19" t="s">
        <v>837</v>
      </c>
      <c r="C19" s="106">
        <f>'enrolment vs availed_PY'!G19</f>
        <v>42477</v>
      </c>
      <c r="D19" s="386">
        <f>'AT-8_Hon_CCH_Pry'!C21</f>
        <v>2676</v>
      </c>
      <c r="E19" s="106">
        <f>'AT-8_Hon_CCH_Pry'!D21</f>
        <v>2477</v>
      </c>
      <c r="F19" s="388">
        <v>0</v>
      </c>
      <c r="G19" s="105">
        <f>'enrolment vs availed_UPY'!G19</f>
        <v>32882</v>
      </c>
      <c r="H19" s="386">
        <f>'AT-8A_Hon_CCH_UPry'!C21</f>
        <v>740</v>
      </c>
      <c r="I19" s="386">
        <f>'AT-8A_Hon_CCH_UPry'!D21</f>
        <v>708</v>
      </c>
      <c r="J19" s="106">
        <v>0</v>
      </c>
      <c r="K19" s="105">
        <f t="shared" si="0"/>
        <v>3185</v>
      </c>
      <c r="L19" s="107">
        <v>0</v>
      </c>
    </row>
    <row r="20" spans="1:19" x14ac:dyDescent="0.2">
      <c r="A20" s="8">
        <v>9</v>
      </c>
      <c r="B20" s="19" t="s">
        <v>838</v>
      </c>
      <c r="C20" s="106">
        <f>'enrolment vs availed_PY'!G20</f>
        <v>35003</v>
      </c>
      <c r="D20" s="386">
        <f>'AT-8_Hon_CCH_Pry'!C22</f>
        <v>2238</v>
      </c>
      <c r="E20" s="106">
        <f>'AT-8_Hon_CCH_Pry'!D22</f>
        <v>2079</v>
      </c>
      <c r="F20" s="388">
        <v>0</v>
      </c>
      <c r="G20" s="105">
        <f>'enrolment vs availed_UPY'!G20</f>
        <v>24068</v>
      </c>
      <c r="H20" s="386">
        <f>'AT-8A_Hon_CCH_UPry'!C22</f>
        <v>874</v>
      </c>
      <c r="I20" s="386">
        <f>'AT-8A_Hon_CCH_UPry'!D22</f>
        <v>847</v>
      </c>
      <c r="J20" s="106">
        <v>0</v>
      </c>
      <c r="K20" s="105">
        <f t="shared" si="0"/>
        <v>2926</v>
      </c>
      <c r="L20" s="107">
        <v>0</v>
      </c>
    </row>
    <row r="21" spans="1:19" x14ac:dyDescent="0.2">
      <c r="A21" s="8">
        <v>10</v>
      </c>
      <c r="B21" s="19" t="s">
        <v>839</v>
      </c>
      <c r="C21" s="106">
        <f>'enrolment vs availed_PY'!G21</f>
        <v>35742</v>
      </c>
      <c r="D21" s="386">
        <f>'AT-8_Hon_CCH_Pry'!C23</f>
        <v>1645</v>
      </c>
      <c r="E21" s="106">
        <f>'AT-8_Hon_CCH_Pry'!D23</f>
        <v>1505</v>
      </c>
      <c r="F21" s="388">
        <v>0</v>
      </c>
      <c r="G21" s="105">
        <f>'enrolment vs availed_UPY'!G21</f>
        <v>24482</v>
      </c>
      <c r="H21" s="386">
        <f>'AT-8A_Hon_CCH_UPry'!C23</f>
        <v>539</v>
      </c>
      <c r="I21" s="386">
        <f>'AT-8A_Hon_CCH_UPry'!D23</f>
        <v>525</v>
      </c>
      <c r="J21" s="106">
        <v>0</v>
      </c>
      <c r="K21" s="105">
        <f t="shared" si="0"/>
        <v>2030</v>
      </c>
      <c r="L21" s="107">
        <v>0</v>
      </c>
    </row>
    <row r="22" spans="1:19" x14ac:dyDescent="0.2">
      <c r="A22" s="8">
        <v>11</v>
      </c>
      <c r="B22" s="19" t="s">
        <v>840</v>
      </c>
      <c r="C22" s="106">
        <f>'enrolment vs availed_PY'!G22</f>
        <v>31915</v>
      </c>
      <c r="D22" s="386">
        <f>'AT-8_Hon_CCH_Pry'!C24</f>
        <v>1287</v>
      </c>
      <c r="E22" s="106">
        <f>'AT-8_Hon_CCH_Pry'!D24</f>
        <v>1188</v>
      </c>
      <c r="F22" s="388">
        <v>0</v>
      </c>
      <c r="G22" s="105">
        <f>'enrolment vs availed_UPY'!G22</f>
        <v>20066</v>
      </c>
      <c r="H22" s="386">
        <f>'AT-8A_Hon_CCH_UPry'!C24</f>
        <v>653</v>
      </c>
      <c r="I22" s="386">
        <f>'AT-8A_Hon_CCH_UPry'!D24</f>
        <v>622</v>
      </c>
      <c r="J22" s="106">
        <v>0</v>
      </c>
      <c r="K22" s="105">
        <f t="shared" si="0"/>
        <v>1810</v>
      </c>
      <c r="L22" s="107">
        <v>0</v>
      </c>
    </row>
    <row r="23" spans="1:19" x14ac:dyDescent="0.2">
      <c r="A23" s="8">
        <v>12</v>
      </c>
      <c r="B23" s="19" t="s">
        <v>841</v>
      </c>
      <c r="C23" s="106">
        <f>'enrolment vs availed_PY'!G23</f>
        <v>23827</v>
      </c>
      <c r="D23" s="386">
        <f>'AT-8_Hon_CCH_Pry'!C25</f>
        <v>959</v>
      </c>
      <c r="E23" s="106">
        <f>'AT-8_Hon_CCH_Pry'!D25</f>
        <v>890</v>
      </c>
      <c r="F23" s="388">
        <v>0</v>
      </c>
      <c r="G23" s="105">
        <f>'enrolment vs availed_UPY'!G23</f>
        <v>15568</v>
      </c>
      <c r="H23" s="386">
        <f>'AT-8A_Hon_CCH_UPry'!C25</f>
        <v>507</v>
      </c>
      <c r="I23" s="386">
        <f>'AT-8A_Hon_CCH_UPry'!D25</f>
        <v>486</v>
      </c>
      <c r="J23" s="106">
        <v>0</v>
      </c>
      <c r="K23" s="105">
        <f t="shared" si="0"/>
        <v>1376</v>
      </c>
      <c r="L23" s="107">
        <v>0</v>
      </c>
    </row>
    <row r="24" spans="1:19" x14ac:dyDescent="0.2">
      <c r="A24" s="29"/>
      <c r="B24" s="29" t="s">
        <v>17</v>
      </c>
      <c r="C24" s="105">
        <f t="shared" ref="C24:L24" si="1">SUM(C12:C23)</f>
        <v>306912</v>
      </c>
      <c r="D24" s="105">
        <f t="shared" si="1"/>
        <v>16592</v>
      </c>
      <c r="E24" s="105">
        <f t="shared" si="1"/>
        <v>15331</v>
      </c>
      <c r="F24" s="389">
        <f t="shared" si="1"/>
        <v>0</v>
      </c>
      <c r="G24" s="105">
        <f t="shared" si="1"/>
        <v>217793</v>
      </c>
      <c r="H24" s="387">
        <f t="shared" si="1"/>
        <v>6884</v>
      </c>
      <c r="I24" s="105">
        <f t="shared" si="1"/>
        <v>6582</v>
      </c>
      <c r="J24" s="105">
        <f t="shared" si="1"/>
        <v>0</v>
      </c>
      <c r="K24" s="105">
        <f t="shared" si="1"/>
        <v>21913</v>
      </c>
      <c r="L24" s="105">
        <f t="shared" si="1"/>
        <v>0</v>
      </c>
    </row>
    <row r="25" spans="1:19" ht="17.25" customHeight="1" x14ac:dyDescent="0.2">
      <c r="A25" s="1085" t="s">
        <v>117</v>
      </c>
      <c r="B25" s="1086"/>
      <c r="C25" s="1086"/>
      <c r="D25" s="1086"/>
      <c r="E25" s="1086"/>
      <c r="F25" s="1086"/>
      <c r="G25" s="1086"/>
      <c r="H25" s="1086"/>
      <c r="I25" s="1086"/>
      <c r="J25" s="1086"/>
      <c r="K25" s="1087"/>
      <c r="L25" s="1087"/>
    </row>
    <row r="26" spans="1:19" x14ac:dyDescent="0.2">
      <c r="D26" s="637">
        <f>D24+H24</f>
        <v>23476</v>
      </c>
      <c r="E26" s="637">
        <f>E24+I24</f>
        <v>21913</v>
      </c>
      <c r="F26" s="637">
        <f>D26-E26</f>
        <v>1563</v>
      </c>
    </row>
    <row r="27" spans="1:19" s="16" customFormat="1" ht="13.15" customHeight="1" x14ac:dyDescent="0.2">
      <c r="E27" s="638">
        <f>E26/D26</f>
        <v>0.93342136650195939</v>
      </c>
      <c r="I27" s="497"/>
      <c r="J27" s="680"/>
      <c r="K27" s="680"/>
      <c r="L27" s="680"/>
      <c r="M27" s="680"/>
      <c r="N27" s="680"/>
      <c r="O27" s="680"/>
      <c r="P27" s="680"/>
      <c r="Q27" s="680"/>
      <c r="R27" s="680"/>
      <c r="S27" s="680"/>
    </row>
    <row r="28" spans="1:19" s="16" customFormat="1" ht="12.75" x14ac:dyDescent="0.2">
      <c r="I28" s="497"/>
      <c r="J28" s="680"/>
      <c r="K28" s="680"/>
      <c r="L28" s="680"/>
      <c r="M28" s="680"/>
      <c r="N28" s="680"/>
      <c r="O28" s="680"/>
      <c r="P28" s="680"/>
      <c r="Q28" s="680"/>
      <c r="R28" s="680"/>
      <c r="S28" s="680"/>
    </row>
    <row r="29" spans="1:19" s="16" customFormat="1" ht="12.75" x14ac:dyDescent="0.2">
      <c r="B29" s="15"/>
      <c r="C29" s="15"/>
      <c r="D29" s="15"/>
      <c r="E29" s="15"/>
      <c r="I29" s="15"/>
      <c r="J29" s="662"/>
      <c r="K29" s="662"/>
      <c r="L29" s="662"/>
    </row>
    <row r="30" spans="1:19" x14ac:dyDescent="0.2">
      <c r="K30" t="s">
        <v>828</v>
      </c>
      <c r="L30"/>
      <c r="M30" s="48"/>
    </row>
    <row r="31" spans="1:19" x14ac:dyDescent="0.2">
      <c r="A31" s="689" t="s">
        <v>12</v>
      </c>
      <c r="B31" s="689"/>
      <c r="K31" s="965" t="s">
        <v>824</v>
      </c>
      <c r="L31" s="965"/>
      <c r="M31" s="965"/>
    </row>
    <row r="32" spans="1:19" x14ac:dyDescent="0.2">
      <c r="K32" s="965" t="s">
        <v>825</v>
      </c>
      <c r="L32" s="965"/>
      <c r="M32" s="965"/>
    </row>
    <row r="33" spans="11:13" x14ac:dyDescent="0.2">
      <c r="K33" s="965" t="s">
        <v>82</v>
      </c>
      <c r="L33" s="965"/>
      <c r="M33" s="965"/>
    </row>
  </sheetData>
  <mergeCells count="24">
    <mergeCell ref="G9:G10"/>
    <mergeCell ref="C8:F8"/>
    <mergeCell ref="D9:D10"/>
    <mergeCell ref="K2:L2"/>
    <mergeCell ref="B3:J3"/>
    <mergeCell ref="B4:J4"/>
    <mergeCell ref="G8:J8"/>
    <mergeCell ref="B6:L6"/>
    <mergeCell ref="K31:M31"/>
    <mergeCell ref="K32:M32"/>
    <mergeCell ref="K33:M33"/>
    <mergeCell ref="J29:L29"/>
    <mergeCell ref="L8:L10"/>
    <mergeCell ref="A25:L25"/>
    <mergeCell ref="A8:A10"/>
    <mergeCell ref="B8:B10"/>
    <mergeCell ref="K8:K10"/>
    <mergeCell ref="J27:S27"/>
    <mergeCell ref="J28:S28"/>
    <mergeCell ref="E9:F9"/>
    <mergeCell ref="I9:J9"/>
    <mergeCell ref="A31:B31"/>
    <mergeCell ref="C9:C10"/>
    <mergeCell ref="H9:H10"/>
  </mergeCells>
  <phoneticPr fontId="0" type="noConversion"/>
  <printOptions horizontalCentered="1"/>
  <pageMargins left="0.70866141732283472" right="0.70866141732283472" top="0.23622047244094491" bottom="0" header="0.31496062992125984" footer="0.31496062992125984"/>
  <pageSetup paperSize="9" scale="78"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S34"/>
  <sheetViews>
    <sheetView view="pageBreakPreview" topLeftCell="B10" zoomScale="80" zoomScaleNormal="90" zoomScaleSheetLayoutView="80" workbookViewId="0">
      <selection activeCell="AA25" sqref="AA25"/>
    </sheetView>
  </sheetViews>
  <sheetFormatPr defaultColWidth="9.140625" defaultRowHeight="12.75" x14ac:dyDescent="0.2"/>
  <cols>
    <col min="1" max="1" width="4.7109375" style="167" customWidth="1"/>
    <col min="2" max="2" width="18.7109375" style="167" customWidth="1"/>
    <col min="3" max="5" width="7.85546875" style="167" customWidth="1"/>
    <col min="6" max="6" width="9.140625" style="167" customWidth="1"/>
    <col min="7" max="13" width="7.85546875" style="167" customWidth="1"/>
    <col min="14" max="27" width="8" style="167" customWidth="1"/>
    <col min="28" max="16384" width="9.140625" style="167"/>
  </cols>
  <sheetData>
    <row r="1" spans="1:253" ht="30" customHeight="1" x14ac:dyDescent="0.2"/>
    <row r="2" spans="1:253" ht="15" x14ac:dyDescent="0.2">
      <c r="R2" s="1113" t="s">
        <v>570</v>
      </c>
      <c r="S2" s="1113"/>
      <c r="T2" s="1113"/>
      <c r="U2" s="1113"/>
      <c r="V2" s="1113"/>
      <c r="W2" s="1113"/>
      <c r="X2" s="1113"/>
      <c r="Y2" s="1113"/>
    </row>
    <row r="3" spans="1:253" ht="15.75" x14ac:dyDescent="0.25">
      <c r="G3" s="168" t="s">
        <v>0</v>
      </c>
      <c r="H3" s="168"/>
      <c r="I3" s="168"/>
      <c r="J3" s="168"/>
      <c r="K3" s="169"/>
      <c r="L3" s="169"/>
      <c r="M3" s="169"/>
      <c r="N3" s="169"/>
      <c r="O3" s="169"/>
      <c r="P3" s="169"/>
      <c r="Q3" s="169"/>
      <c r="R3" s="169"/>
      <c r="S3" s="169"/>
      <c r="T3" s="169"/>
      <c r="U3" s="169"/>
      <c r="V3" s="169"/>
      <c r="W3" s="169"/>
      <c r="X3" s="169"/>
      <c r="Y3" s="169"/>
    </row>
    <row r="4" spans="1:253" ht="15.75" x14ac:dyDescent="0.25">
      <c r="G4" s="168"/>
      <c r="H4" s="168"/>
      <c r="I4" s="168"/>
      <c r="J4" s="168"/>
      <c r="K4" s="169"/>
      <c r="L4" s="169"/>
      <c r="M4" s="169"/>
      <c r="N4" s="169"/>
      <c r="O4" s="169"/>
      <c r="P4" s="169"/>
      <c r="Q4" s="169"/>
      <c r="R4" s="169"/>
      <c r="S4" s="169"/>
      <c r="T4" s="169"/>
      <c r="U4" s="169"/>
      <c r="V4" s="169"/>
      <c r="W4" s="169"/>
      <c r="X4" s="169"/>
      <c r="Y4" s="169"/>
    </row>
    <row r="5" spans="1:253" ht="18" x14ac:dyDescent="0.25">
      <c r="B5" s="1114" t="s">
        <v>655</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row>
    <row r="7" spans="1:253" ht="15.75" x14ac:dyDescent="0.25">
      <c r="B7" s="1115" t="s">
        <v>943</v>
      </c>
      <c r="C7" s="1115"/>
      <c r="D7" s="1115"/>
      <c r="E7" s="1115"/>
      <c r="F7" s="1115"/>
      <c r="G7" s="1115"/>
      <c r="H7" s="1115"/>
      <c r="I7" s="1115"/>
      <c r="J7" s="1115"/>
      <c r="K7" s="1115"/>
      <c r="L7" s="1115"/>
      <c r="M7" s="1115"/>
      <c r="N7" s="1115"/>
      <c r="O7" s="1115"/>
      <c r="P7" s="1115"/>
      <c r="Q7" s="1115"/>
      <c r="R7" s="1115"/>
      <c r="S7" s="1115"/>
      <c r="T7" s="1115"/>
      <c r="U7" s="1115"/>
      <c r="V7" s="1115"/>
      <c r="W7" s="1115"/>
      <c r="X7" s="1115"/>
      <c r="Y7" s="1115"/>
    </row>
    <row r="9" spans="1:253" ht="15.75" x14ac:dyDescent="0.25">
      <c r="A9" s="449" t="s">
        <v>896</v>
      </c>
      <c r="B9" s="152"/>
      <c r="C9" s="104"/>
    </row>
    <row r="10" spans="1:253" ht="18" x14ac:dyDescent="0.25">
      <c r="A10" s="170"/>
      <c r="B10" s="585"/>
      <c r="C10" s="586"/>
      <c r="D10" s="586"/>
      <c r="E10" s="586"/>
      <c r="F10" s="587"/>
      <c r="G10" s="586"/>
      <c r="H10" s="586"/>
      <c r="I10" s="586"/>
      <c r="J10" s="587"/>
      <c r="K10" s="586"/>
      <c r="L10" s="586"/>
      <c r="M10" s="586"/>
      <c r="N10" s="586"/>
      <c r="O10" s="586"/>
      <c r="P10" s="586"/>
      <c r="Q10" s="587"/>
      <c r="R10" s="586"/>
      <c r="S10" s="586"/>
      <c r="T10" s="586"/>
      <c r="Z10" s="1116" t="s">
        <v>259</v>
      </c>
      <c r="AA10" s="1116"/>
    </row>
    <row r="11" spans="1:253" ht="24.95" customHeight="1" x14ac:dyDescent="0.2">
      <c r="A11" s="1103" t="s">
        <v>2</v>
      </c>
      <c r="B11" s="1105" t="s">
        <v>109</v>
      </c>
      <c r="C11" s="1106" t="s">
        <v>23</v>
      </c>
      <c r="D11" s="1106"/>
      <c r="E11" s="1106"/>
      <c r="F11" s="1106"/>
      <c r="G11" s="1106"/>
      <c r="H11" s="1106"/>
      <c r="I11" s="1106"/>
      <c r="J11" s="1106"/>
      <c r="K11" s="1106"/>
      <c r="L11" s="1106"/>
      <c r="M11" s="1106"/>
      <c r="N11" s="1106" t="s">
        <v>24</v>
      </c>
      <c r="O11" s="1106"/>
      <c r="P11" s="1106"/>
      <c r="Q11" s="1106"/>
      <c r="R11" s="1106"/>
      <c r="S11" s="1106"/>
      <c r="T11" s="1106"/>
      <c r="U11" s="1106"/>
      <c r="V11" s="1106"/>
      <c r="W11" s="1106"/>
      <c r="X11" s="1106"/>
      <c r="Y11" s="1105" t="s">
        <v>142</v>
      </c>
      <c r="Z11" s="1105"/>
      <c r="AA11" s="1105"/>
      <c r="AB11" s="172"/>
      <c r="AC11" s="172"/>
      <c r="AD11" s="172"/>
      <c r="AE11" s="172"/>
      <c r="AF11" s="172"/>
      <c r="AG11" s="173"/>
      <c r="AH11" s="174"/>
      <c r="AI11" s="172"/>
      <c r="AJ11" s="172"/>
      <c r="AK11" s="172"/>
      <c r="AL11" s="172"/>
      <c r="AM11" s="172"/>
      <c r="AN11" s="172"/>
      <c r="AO11" s="172"/>
      <c r="AP11" s="172"/>
      <c r="AQ11" s="172"/>
      <c r="AR11" s="172"/>
      <c r="AS11" s="172"/>
      <c r="AT11" s="172"/>
      <c r="AU11" s="172"/>
      <c r="AV11" s="172"/>
      <c r="AW11" s="172"/>
      <c r="AX11" s="172"/>
      <c r="AY11" s="172"/>
      <c r="AZ11" s="172"/>
      <c r="BA11" s="172"/>
      <c r="BB11" s="172"/>
      <c r="BC11" s="172"/>
      <c r="BD11" s="172"/>
      <c r="BE11" s="172"/>
      <c r="BF11" s="172"/>
      <c r="BG11" s="172"/>
      <c r="BH11" s="172"/>
      <c r="BI11" s="172"/>
      <c r="BJ11" s="172"/>
      <c r="BK11" s="172"/>
      <c r="BL11" s="172"/>
      <c r="BM11" s="172"/>
      <c r="BN11" s="172"/>
      <c r="BO11" s="172"/>
      <c r="BP11" s="172"/>
      <c r="BQ11" s="172"/>
      <c r="BR11" s="172"/>
      <c r="BS11" s="172"/>
      <c r="BT11" s="172"/>
      <c r="BU11" s="172"/>
      <c r="BV11" s="172"/>
      <c r="BW11" s="172"/>
      <c r="BX11" s="172"/>
      <c r="BY11" s="172"/>
      <c r="BZ11" s="172"/>
      <c r="CA11" s="172"/>
      <c r="CB11" s="172"/>
      <c r="CC11" s="172"/>
      <c r="CD11" s="172"/>
      <c r="CE11" s="172"/>
      <c r="CF11" s="172"/>
      <c r="CG11" s="172"/>
      <c r="CH11" s="172"/>
      <c r="CI11" s="172"/>
      <c r="CJ11" s="172"/>
      <c r="CK11" s="172"/>
      <c r="CL11" s="172"/>
      <c r="CM11" s="172"/>
      <c r="CN11" s="172"/>
      <c r="CO11" s="172"/>
      <c r="CP11" s="172"/>
      <c r="CQ11" s="172"/>
      <c r="CR11" s="172"/>
      <c r="CS11" s="172"/>
      <c r="CT11" s="172"/>
      <c r="CU11" s="172"/>
      <c r="CV11" s="172"/>
      <c r="CW11" s="172"/>
      <c r="CX11" s="172"/>
      <c r="CY11" s="172"/>
      <c r="CZ11" s="172"/>
      <c r="DA11" s="172"/>
      <c r="DB11" s="172"/>
      <c r="DC11" s="172"/>
      <c r="DD11" s="172"/>
      <c r="DE11" s="172"/>
      <c r="DF11" s="172"/>
      <c r="DG11" s="172"/>
      <c r="DH11" s="172"/>
      <c r="DI11" s="172"/>
      <c r="DJ11" s="172"/>
      <c r="DK11" s="172"/>
      <c r="DL11" s="172"/>
      <c r="DM11" s="172"/>
      <c r="DN11" s="172"/>
      <c r="DO11" s="172"/>
      <c r="DP11" s="172"/>
      <c r="DQ11" s="172"/>
      <c r="DR11" s="172"/>
      <c r="DS11" s="172"/>
      <c r="DT11" s="172"/>
      <c r="DU11" s="172"/>
      <c r="DV11" s="172"/>
      <c r="DW11" s="172"/>
      <c r="DX11" s="172"/>
      <c r="DY11" s="172"/>
      <c r="DZ11" s="172"/>
      <c r="EA11" s="172"/>
      <c r="EB11" s="172"/>
      <c r="EC11" s="172"/>
      <c r="ED11" s="172"/>
      <c r="EE11" s="172"/>
      <c r="EF11" s="172"/>
      <c r="EG11" s="172"/>
      <c r="EH11" s="172"/>
      <c r="EI11" s="172"/>
      <c r="EJ11" s="172"/>
      <c r="EK11" s="172"/>
      <c r="EL11" s="172"/>
      <c r="EM11" s="172"/>
      <c r="EN11" s="172"/>
      <c r="EO11" s="172"/>
      <c r="EP11" s="172"/>
      <c r="EQ11" s="172"/>
      <c r="ER11" s="172"/>
      <c r="ES11" s="172"/>
      <c r="ET11" s="172"/>
      <c r="EU11" s="172"/>
      <c r="EV11" s="172"/>
      <c r="EW11" s="172"/>
      <c r="EX11" s="172"/>
      <c r="EY11" s="172"/>
      <c r="EZ11" s="172"/>
      <c r="FA11" s="172"/>
      <c r="FB11" s="172"/>
      <c r="FC11" s="172"/>
      <c r="FD11" s="172"/>
      <c r="FE11" s="172"/>
      <c r="FF11" s="172"/>
      <c r="FG11" s="172"/>
      <c r="FH11" s="172"/>
      <c r="FI11" s="172"/>
      <c r="FJ11" s="172"/>
      <c r="FK11" s="172"/>
      <c r="FL11" s="172"/>
      <c r="FM11" s="172"/>
      <c r="FN11" s="172"/>
      <c r="FO11" s="172"/>
      <c r="FP11" s="172"/>
      <c r="FQ11" s="172"/>
      <c r="FR11" s="172"/>
      <c r="FS11" s="172"/>
      <c r="FT11" s="172"/>
      <c r="FU11" s="172"/>
      <c r="FV11" s="172"/>
      <c r="FW11" s="172"/>
      <c r="FX11" s="172"/>
      <c r="FY11" s="172"/>
      <c r="FZ11" s="172"/>
      <c r="GA11" s="172"/>
      <c r="GB11" s="172"/>
      <c r="GC11" s="172"/>
      <c r="GD11" s="172"/>
      <c r="GE11" s="172"/>
      <c r="GF11" s="172"/>
      <c r="GG11" s="172"/>
      <c r="GH11" s="172"/>
      <c r="GI11" s="172"/>
      <c r="GJ11" s="172"/>
      <c r="GK11" s="172"/>
      <c r="GL11" s="172"/>
      <c r="GM11" s="172"/>
      <c r="GN11" s="172"/>
      <c r="GO11" s="172"/>
      <c r="GP11" s="172"/>
      <c r="GQ11" s="172"/>
      <c r="GR11" s="172"/>
      <c r="GS11" s="172"/>
      <c r="GT11" s="172"/>
      <c r="GU11" s="172"/>
      <c r="GV11" s="172"/>
      <c r="GW11" s="172"/>
      <c r="GX11" s="172"/>
      <c r="GY11" s="172"/>
      <c r="GZ11" s="172"/>
      <c r="HA11" s="172"/>
      <c r="HB11" s="172"/>
      <c r="HC11" s="172"/>
      <c r="HD11" s="172"/>
      <c r="HE11" s="172"/>
      <c r="HF11" s="172"/>
      <c r="HG11" s="172"/>
      <c r="HH11" s="172"/>
      <c r="HI11" s="172"/>
      <c r="HJ11" s="172"/>
      <c r="HK11" s="172"/>
      <c r="HL11" s="172"/>
      <c r="HM11" s="172"/>
      <c r="HN11" s="172"/>
      <c r="HO11" s="172"/>
      <c r="HP11" s="172"/>
      <c r="HQ11" s="172"/>
      <c r="HR11" s="172"/>
      <c r="HS11" s="172"/>
      <c r="HT11" s="172"/>
      <c r="HU11" s="172"/>
      <c r="HV11" s="172"/>
      <c r="HW11" s="172"/>
      <c r="HX11" s="172"/>
      <c r="HY11" s="172"/>
      <c r="HZ11" s="172"/>
      <c r="IA11" s="172"/>
      <c r="IB11" s="172"/>
      <c r="IC11" s="172"/>
      <c r="ID11" s="172"/>
      <c r="IE11" s="172"/>
      <c r="IF11" s="172"/>
      <c r="IG11" s="172"/>
      <c r="IH11" s="172"/>
      <c r="II11" s="172"/>
      <c r="IJ11" s="172"/>
      <c r="IK11" s="172"/>
      <c r="IL11" s="172"/>
      <c r="IM11" s="172"/>
      <c r="IN11" s="172"/>
      <c r="IO11" s="172"/>
      <c r="IP11" s="172"/>
      <c r="IQ11" s="172"/>
      <c r="IR11" s="172"/>
      <c r="IS11" s="172"/>
    </row>
    <row r="12" spans="1:253" ht="24.95" customHeight="1" x14ac:dyDescent="0.2">
      <c r="A12" s="1104"/>
      <c r="B12" s="1105"/>
      <c r="C12" s="1105" t="s">
        <v>175</v>
      </c>
      <c r="D12" s="1105"/>
      <c r="E12" s="1105"/>
      <c r="F12" s="1105"/>
      <c r="G12" s="1105" t="s">
        <v>176</v>
      </c>
      <c r="H12" s="1105"/>
      <c r="I12" s="1105"/>
      <c r="J12" s="1105"/>
      <c r="K12" s="1105" t="s">
        <v>17</v>
      </c>
      <c r="L12" s="1105"/>
      <c r="M12" s="1105"/>
      <c r="N12" s="1105" t="s">
        <v>175</v>
      </c>
      <c r="O12" s="1105"/>
      <c r="P12" s="1105"/>
      <c r="Q12" s="1105"/>
      <c r="R12" s="1105" t="s">
        <v>176</v>
      </c>
      <c r="S12" s="1105"/>
      <c r="T12" s="1105"/>
      <c r="U12" s="1105"/>
      <c r="V12" s="1105" t="s">
        <v>17</v>
      </c>
      <c r="W12" s="1105"/>
      <c r="X12" s="1105"/>
      <c r="Y12" s="1105"/>
      <c r="Z12" s="1105"/>
      <c r="AA12" s="1105"/>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c r="BG12" s="172"/>
      <c r="BH12" s="172"/>
      <c r="BI12" s="172"/>
      <c r="BJ12" s="172"/>
      <c r="BK12" s="172"/>
      <c r="BL12" s="172"/>
      <c r="BM12" s="172"/>
      <c r="BN12" s="172"/>
      <c r="BO12" s="172"/>
      <c r="BP12" s="172"/>
      <c r="BQ12" s="172"/>
      <c r="BR12" s="172"/>
      <c r="BS12" s="172"/>
      <c r="BT12" s="172"/>
      <c r="BU12" s="172"/>
      <c r="BV12" s="172"/>
      <c r="BW12" s="172"/>
      <c r="BX12" s="172"/>
      <c r="BY12" s="172"/>
      <c r="BZ12" s="172"/>
      <c r="CA12" s="172"/>
      <c r="CB12" s="172"/>
      <c r="CC12" s="172"/>
      <c r="CD12" s="172"/>
      <c r="CE12" s="172"/>
      <c r="CF12" s="172"/>
      <c r="CG12" s="172"/>
      <c r="CH12" s="172"/>
      <c r="CI12" s="172"/>
      <c r="CJ12" s="172"/>
      <c r="CK12" s="172"/>
      <c r="CL12" s="172"/>
      <c r="CM12" s="172"/>
      <c r="CN12" s="172"/>
      <c r="CO12" s="172"/>
      <c r="CP12" s="172"/>
      <c r="CQ12" s="172"/>
      <c r="CR12" s="172"/>
      <c r="CS12" s="172"/>
      <c r="CT12" s="172"/>
      <c r="CU12" s="172"/>
      <c r="CV12" s="172"/>
      <c r="CW12" s="172"/>
      <c r="CX12" s="172"/>
      <c r="CY12" s="172"/>
      <c r="CZ12" s="172"/>
      <c r="DA12" s="172"/>
      <c r="DB12" s="172"/>
      <c r="DC12" s="172"/>
      <c r="DD12" s="172"/>
      <c r="DE12" s="172"/>
      <c r="DF12" s="172"/>
      <c r="DG12" s="172"/>
      <c r="DH12" s="172"/>
      <c r="DI12" s="172"/>
      <c r="DJ12" s="172"/>
      <c r="DK12" s="172"/>
      <c r="DL12" s="172"/>
      <c r="DM12" s="172"/>
      <c r="DN12" s="172"/>
      <c r="DO12" s="172"/>
      <c r="DP12" s="172"/>
      <c r="DQ12" s="172"/>
      <c r="DR12" s="172"/>
      <c r="DS12" s="172"/>
      <c r="DT12" s="172"/>
      <c r="DU12" s="172"/>
      <c r="DV12" s="172"/>
      <c r="DW12" s="172"/>
      <c r="DX12" s="172"/>
      <c r="DY12" s="172"/>
      <c r="DZ12" s="172"/>
      <c r="EA12" s="172"/>
      <c r="EB12" s="172"/>
      <c r="EC12" s="172"/>
      <c r="ED12" s="172"/>
      <c r="EE12" s="172"/>
      <c r="EF12" s="172"/>
      <c r="EG12" s="172"/>
      <c r="EH12" s="172"/>
      <c r="EI12" s="172"/>
      <c r="EJ12" s="172"/>
      <c r="EK12" s="172"/>
      <c r="EL12" s="172"/>
      <c r="EM12" s="172"/>
      <c r="EN12" s="172"/>
      <c r="EO12" s="172"/>
      <c r="EP12" s="172"/>
      <c r="EQ12" s="172"/>
      <c r="ER12" s="172"/>
      <c r="ES12" s="172"/>
      <c r="ET12" s="172"/>
      <c r="EU12" s="172"/>
      <c r="EV12" s="172"/>
      <c r="EW12" s="172"/>
      <c r="EX12" s="172"/>
      <c r="EY12" s="172"/>
      <c r="EZ12" s="172"/>
      <c r="FA12" s="172"/>
      <c r="FB12" s="172"/>
      <c r="FC12" s="172"/>
      <c r="FD12" s="172"/>
      <c r="FE12" s="172"/>
      <c r="FF12" s="172"/>
      <c r="FG12" s="172"/>
      <c r="FH12" s="172"/>
      <c r="FI12" s="172"/>
      <c r="FJ12" s="172"/>
      <c r="FK12" s="172"/>
      <c r="FL12" s="172"/>
      <c r="FM12" s="172"/>
      <c r="FN12" s="172"/>
      <c r="FO12" s="172"/>
      <c r="FP12" s="172"/>
      <c r="FQ12" s="172"/>
      <c r="FR12" s="172"/>
      <c r="FS12" s="172"/>
      <c r="FT12" s="172"/>
      <c r="FU12" s="172"/>
      <c r="FV12" s="172"/>
      <c r="FW12" s="172"/>
      <c r="FX12" s="172"/>
      <c r="FY12" s="172"/>
      <c r="FZ12" s="172"/>
      <c r="GA12" s="172"/>
      <c r="GB12" s="172"/>
      <c r="GC12" s="172"/>
      <c r="GD12" s="172"/>
      <c r="GE12" s="172"/>
      <c r="GF12" s="172"/>
      <c r="GG12" s="172"/>
      <c r="GH12" s="172"/>
      <c r="GI12" s="172"/>
      <c r="GJ12" s="172"/>
      <c r="GK12" s="172"/>
      <c r="GL12" s="172"/>
      <c r="GM12" s="172"/>
      <c r="GN12" s="172"/>
      <c r="GO12" s="172"/>
      <c r="GP12" s="172"/>
      <c r="GQ12" s="172"/>
      <c r="GR12" s="172"/>
      <c r="GS12" s="172"/>
      <c r="GT12" s="172"/>
      <c r="GU12" s="172"/>
      <c r="GV12" s="172"/>
      <c r="GW12" s="172"/>
      <c r="GX12" s="172"/>
      <c r="GY12" s="172"/>
      <c r="GZ12" s="172"/>
      <c r="HA12" s="172"/>
      <c r="HB12" s="172"/>
      <c r="HC12" s="172"/>
      <c r="HD12" s="172"/>
      <c r="HE12" s="172"/>
      <c r="HF12" s="172"/>
      <c r="HG12" s="172"/>
      <c r="HH12" s="172"/>
      <c r="HI12" s="172"/>
      <c r="HJ12" s="172"/>
      <c r="HK12" s="172"/>
      <c r="HL12" s="172"/>
      <c r="HM12" s="172"/>
      <c r="HN12" s="172"/>
      <c r="HO12" s="172"/>
      <c r="HP12" s="172"/>
      <c r="HQ12" s="172"/>
      <c r="HR12" s="172"/>
      <c r="HS12" s="172"/>
      <c r="HT12" s="172"/>
      <c r="HU12" s="172"/>
      <c r="HV12" s="172"/>
      <c r="HW12" s="172"/>
      <c r="HX12" s="172"/>
      <c r="HY12" s="172"/>
      <c r="HZ12" s="172"/>
      <c r="IA12" s="172"/>
      <c r="IB12" s="172"/>
      <c r="IC12" s="172"/>
      <c r="ID12" s="172"/>
      <c r="IE12" s="172"/>
      <c r="IF12" s="172"/>
      <c r="IG12" s="172"/>
      <c r="IH12" s="172"/>
      <c r="II12" s="172"/>
      <c r="IJ12" s="172"/>
      <c r="IK12" s="172"/>
      <c r="IL12" s="172"/>
      <c r="IM12" s="172"/>
      <c r="IN12" s="172"/>
      <c r="IO12" s="172"/>
      <c r="IP12" s="172"/>
      <c r="IQ12" s="172"/>
      <c r="IR12" s="172"/>
      <c r="IS12" s="172"/>
    </row>
    <row r="13" spans="1:253" ht="24.95" customHeight="1" x14ac:dyDescent="0.2">
      <c r="A13" s="171"/>
      <c r="B13" s="171"/>
      <c r="C13" s="171" t="s">
        <v>260</v>
      </c>
      <c r="D13" s="171" t="s">
        <v>41</v>
      </c>
      <c r="E13" s="171" t="s">
        <v>42</v>
      </c>
      <c r="F13" s="171" t="s">
        <v>17</v>
      </c>
      <c r="G13" s="171" t="s">
        <v>260</v>
      </c>
      <c r="H13" s="171" t="s">
        <v>41</v>
      </c>
      <c r="I13" s="171" t="s">
        <v>42</v>
      </c>
      <c r="J13" s="171" t="s">
        <v>17</v>
      </c>
      <c r="K13" s="171" t="s">
        <v>260</v>
      </c>
      <c r="L13" s="171" t="s">
        <v>41</v>
      </c>
      <c r="M13" s="171" t="s">
        <v>42</v>
      </c>
      <c r="N13" s="171" t="s">
        <v>260</v>
      </c>
      <c r="O13" s="171" t="s">
        <v>41</v>
      </c>
      <c r="P13" s="171" t="s">
        <v>42</v>
      </c>
      <c r="Q13" s="171" t="s">
        <v>17</v>
      </c>
      <c r="R13" s="171" t="s">
        <v>260</v>
      </c>
      <c r="S13" s="171" t="s">
        <v>41</v>
      </c>
      <c r="T13" s="171" t="s">
        <v>42</v>
      </c>
      <c r="U13" s="171" t="s">
        <v>17</v>
      </c>
      <c r="V13" s="171" t="s">
        <v>260</v>
      </c>
      <c r="W13" s="171" t="s">
        <v>41</v>
      </c>
      <c r="X13" s="171" t="s">
        <v>42</v>
      </c>
      <c r="Y13" s="171" t="s">
        <v>260</v>
      </c>
      <c r="Z13" s="171" t="s">
        <v>41</v>
      </c>
      <c r="AA13" s="171" t="s">
        <v>42</v>
      </c>
      <c r="AB13" s="172"/>
      <c r="AC13" s="172"/>
      <c r="AD13" s="172"/>
      <c r="AE13" s="172"/>
      <c r="AF13" s="172"/>
      <c r="AG13" s="172"/>
      <c r="AH13" s="172"/>
      <c r="AI13" s="172"/>
      <c r="AJ13" s="172"/>
      <c r="AK13" s="172"/>
      <c r="AL13" s="172"/>
      <c r="AM13" s="172"/>
      <c r="AN13" s="172"/>
      <c r="AO13" s="172"/>
      <c r="AP13" s="172"/>
      <c r="AQ13" s="172"/>
      <c r="AR13" s="172"/>
      <c r="AS13" s="172"/>
      <c r="AT13" s="172"/>
      <c r="AU13" s="172"/>
      <c r="AV13" s="172"/>
      <c r="AW13" s="172"/>
      <c r="AX13" s="172"/>
      <c r="AY13" s="172"/>
      <c r="AZ13" s="172"/>
      <c r="BA13" s="172"/>
      <c r="BB13" s="172"/>
      <c r="BC13" s="172"/>
      <c r="BD13" s="172"/>
      <c r="BE13" s="172"/>
      <c r="BF13" s="172"/>
      <c r="BG13" s="172"/>
      <c r="BH13" s="172"/>
      <c r="BI13" s="172"/>
      <c r="BJ13" s="172"/>
      <c r="BK13" s="172"/>
      <c r="BL13" s="172"/>
      <c r="BM13" s="172"/>
      <c r="BN13" s="172"/>
      <c r="BO13" s="172"/>
      <c r="BP13" s="172"/>
      <c r="BQ13" s="172"/>
      <c r="BR13" s="172"/>
      <c r="BS13" s="172"/>
      <c r="BT13" s="172"/>
      <c r="BU13" s="172"/>
      <c r="BV13" s="172"/>
      <c r="BW13" s="172"/>
      <c r="BX13" s="172"/>
      <c r="BY13" s="172"/>
      <c r="BZ13" s="172"/>
      <c r="CA13" s="172"/>
      <c r="CB13" s="172"/>
      <c r="CC13" s="172"/>
      <c r="CD13" s="172"/>
      <c r="CE13" s="172"/>
      <c r="CF13" s="172"/>
      <c r="CG13" s="172"/>
      <c r="CH13" s="172"/>
      <c r="CI13" s="172"/>
      <c r="CJ13" s="172"/>
      <c r="CK13" s="172"/>
      <c r="CL13" s="172"/>
      <c r="CM13" s="172"/>
      <c r="CN13" s="172"/>
      <c r="CO13" s="172"/>
      <c r="CP13" s="172"/>
      <c r="CQ13" s="172"/>
      <c r="CR13" s="172"/>
      <c r="CS13" s="172"/>
      <c r="CT13" s="172"/>
      <c r="CU13" s="172"/>
      <c r="CV13" s="172"/>
      <c r="CW13" s="172"/>
      <c r="CX13" s="172"/>
      <c r="CY13" s="172"/>
      <c r="CZ13" s="172"/>
      <c r="DA13" s="172"/>
      <c r="DB13" s="172"/>
      <c r="DC13" s="172"/>
      <c r="DD13" s="172"/>
      <c r="DE13" s="172"/>
      <c r="DF13" s="172"/>
      <c r="DG13" s="172"/>
      <c r="DH13" s="172"/>
      <c r="DI13" s="172"/>
      <c r="DJ13" s="172"/>
      <c r="DK13" s="172"/>
      <c r="DL13" s="172"/>
      <c r="DM13" s="172"/>
      <c r="DN13" s="172"/>
      <c r="DO13" s="172"/>
      <c r="DP13" s="172"/>
      <c r="DQ13" s="172"/>
      <c r="DR13" s="172"/>
      <c r="DS13" s="172"/>
      <c r="DT13" s="172"/>
      <c r="DU13" s="172"/>
      <c r="DV13" s="172"/>
      <c r="DW13" s="172"/>
      <c r="DX13" s="172"/>
      <c r="DY13" s="172"/>
      <c r="DZ13" s="172"/>
      <c r="EA13" s="172"/>
      <c r="EB13" s="172"/>
      <c r="EC13" s="172"/>
      <c r="ED13" s="172"/>
      <c r="EE13" s="172"/>
      <c r="EF13" s="172"/>
      <c r="EG13" s="172"/>
      <c r="EH13" s="172"/>
      <c r="EI13" s="172"/>
      <c r="EJ13" s="172"/>
      <c r="EK13" s="172"/>
      <c r="EL13" s="172"/>
      <c r="EM13" s="172"/>
      <c r="EN13" s="172"/>
      <c r="EO13" s="172"/>
      <c r="EP13" s="172"/>
      <c r="EQ13" s="172"/>
      <c r="ER13" s="172"/>
      <c r="ES13" s="172"/>
      <c r="ET13" s="172"/>
      <c r="EU13" s="172"/>
      <c r="EV13" s="172"/>
      <c r="EW13" s="172"/>
      <c r="EX13" s="172"/>
      <c r="EY13" s="172"/>
      <c r="EZ13" s="172"/>
      <c r="FA13" s="172"/>
      <c r="FB13" s="172"/>
      <c r="FC13" s="172"/>
      <c r="FD13" s="172"/>
      <c r="FE13" s="172"/>
      <c r="FF13" s="172"/>
      <c r="FG13" s="172"/>
      <c r="FH13" s="172"/>
      <c r="FI13" s="172"/>
      <c r="FJ13" s="172"/>
      <c r="FK13" s="172"/>
      <c r="FL13" s="172"/>
      <c r="FM13" s="172"/>
      <c r="FN13" s="172"/>
      <c r="FO13" s="172"/>
      <c r="FP13" s="172"/>
      <c r="FQ13" s="172"/>
      <c r="FR13" s="172"/>
      <c r="FS13" s="172"/>
      <c r="FT13" s="172"/>
      <c r="FU13" s="172"/>
      <c r="FV13" s="172"/>
      <c r="FW13" s="172"/>
      <c r="FX13" s="172"/>
      <c r="FY13" s="172"/>
      <c r="FZ13" s="172"/>
      <c r="GA13" s="172"/>
      <c r="GB13" s="172"/>
      <c r="GC13" s="172"/>
      <c r="GD13" s="172"/>
      <c r="GE13" s="172"/>
      <c r="GF13" s="172"/>
      <c r="GG13" s="172"/>
      <c r="GH13" s="172"/>
      <c r="GI13" s="172"/>
      <c r="GJ13" s="172"/>
      <c r="GK13" s="172"/>
      <c r="GL13" s="172"/>
      <c r="GM13" s="172"/>
      <c r="GN13" s="172"/>
      <c r="GO13" s="172"/>
      <c r="GP13" s="172"/>
      <c r="GQ13" s="172"/>
      <c r="GR13" s="172"/>
      <c r="GS13" s="172"/>
      <c r="GT13" s="172"/>
      <c r="GU13" s="172"/>
      <c r="GV13" s="172"/>
      <c r="GW13" s="172"/>
      <c r="GX13" s="172"/>
      <c r="GY13" s="172"/>
      <c r="GZ13" s="172"/>
      <c r="HA13" s="172"/>
      <c r="HB13" s="172"/>
      <c r="HC13" s="172"/>
      <c r="HD13" s="172"/>
      <c r="HE13" s="172"/>
      <c r="HF13" s="172"/>
      <c r="HG13" s="172"/>
      <c r="HH13" s="172"/>
      <c r="HI13" s="172"/>
      <c r="HJ13" s="172"/>
      <c r="HK13" s="172"/>
      <c r="HL13" s="172"/>
      <c r="HM13" s="172"/>
      <c r="HN13" s="172"/>
      <c r="HO13" s="172"/>
      <c r="HP13" s="172"/>
      <c r="HQ13" s="172"/>
      <c r="HR13" s="172"/>
      <c r="HS13" s="172"/>
      <c r="HT13" s="172"/>
      <c r="HU13" s="172"/>
      <c r="HV13" s="172"/>
      <c r="HW13" s="172"/>
      <c r="HX13" s="172"/>
      <c r="HY13" s="172"/>
      <c r="HZ13" s="172"/>
      <c r="IA13" s="172"/>
      <c r="IB13" s="172"/>
      <c r="IC13" s="172"/>
      <c r="ID13" s="172"/>
      <c r="IE13" s="172"/>
      <c r="IF13" s="172"/>
      <c r="IG13" s="172"/>
      <c r="IH13" s="172"/>
      <c r="II13" s="172"/>
      <c r="IJ13" s="172"/>
      <c r="IK13" s="172"/>
      <c r="IL13" s="172"/>
      <c r="IM13" s="172"/>
      <c r="IN13" s="172"/>
      <c r="IO13" s="172"/>
      <c r="IP13" s="172"/>
      <c r="IQ13" s="172"/>
      <c r="IR13" s="172"/>
      <c r="IS13" s="172"/>
    </row>
    <row r="14" spans="1:253" ht="24.95" customHeight="1" x14ac:dyDescent="0.2">
      <c r="A14" s="171">
        <v>1</v>
      </c>
      <c r="B14" s="171">
        <v>2</v>
      </c>
      <c r="C14" s="171">
        <v>3</v>
      </c>
      <c r="D14" s="171">
        <v>4</v>
      </c>
      <c r="E14" s="171">
        <v>5</v>
      </c>
      <c r="F14" s="171"/>
      <c r="G14" s="171">
        <v>7</v>
      </c>
      <c r="H14" s="171">
        <v>8</v>
      </c>
      <c r="I14" s="171">
        <v>9</v>
      </c>
      <c r="J14" s="171"/>
      <c r="K14" s="171">
        <v>11</v>
      </c>
      <c r="L14" s="171">
        <v>12</v>
      </c>
      <c r="M14" s="171">
        <v>13</v>
      </c>
      <c r="N14" s="171">
        <v>15</v>
      </c>
      <c r="O14" s="171">
        <v>16</v>
      </c>
      <c r="P14" s="171">
        <v>17</v>
      </c>
      <c r="R14" s="171">
        <v>19</v>
      </c>
      <c r="S14" s="171">
        <v>20</v>
      </c>
      <c r="T14" s="171">
        <v>21</v>
      </c>
      <c r="U14" s="171"/>
      <c r="V14" s="171">
        <v>23</v>
      </c>
      <c r="W14" s="171">
        <v>24</v>
      </c>
      <c r="X14" s="171">
        <v>25</v>
      </c>
      <c r="Y14" s="171">
        <v>27</v>
      </c>
      <c r="Z14" s="171">
        <v>28</v>
      </c>
      <c r="AA14" s="171">
        <v>29</v>
      </c>
      <c r="AB14" s="175"/>
      <c r="AC14" s="175"/>
      <c r="AD14" s="175"/>
      <c r="AE14" s="175"/>
      <c r="AF14" s="175"/>
      <c r="AG14" s="175"/>
      <c r="AH14" s="175"/>
      <c r="AI14" s="175"/>
      <c r="AJ14" s="175"/>
      <c r="AK14" s="175"/>
      <c r="AL14" s="175"/>
      <c r="AM14" s="175"/>
      <c r="AN14" s="175"/>
      <c r="AO14" s="175"/>
      <c r="AP14" s="175"/>
      <c r="AQ14" s="175"/>
      <c r="AR14" s="175"/>
      <c r="AS14" s="175"/>
      <c r="AT14" s="175"/>
      <c r="AU14" s="175"/>
      <c r="AV14" s="175"/>
      <c r="AW14" s="175"/>
      <c r="AX14" s="175"/>
      <c r="AY14" s="175"/>
      <c r="AZ14" s="175"/>
      <c r="BA14" s="175"/>
      <c r="BB14" s="175"/>
      <c r="BC14" s="175"/>
      <c r="BD14" s="175"/>
      <c r="BE14" s="175"/>
      <c r="BF14" s="175"/>
      <c r="BG14" s="175"/>
      <c r="BH14" s="175"/>
      <c r="BI14" s="175"/>
      <c r="BJ14" s="175"/>
      <c r="BK14" s="175"/>
      <c r="BL14" s="175"/>
      <c r="BM14" s="175"/>
      <c r="BN14" s="175"/>
      <c r="BO14" s="175"/>
      <c r="BP14" s="175"/>
      <c r="BQ14" s="175"/>
      <c r="BR14" s="175"/>
      <c r="BS14" s="175"/>
      <c r="BT14" s="175"/>
      <c r="BU14" s="175"/>
      <c r="BV14" s="175"/>
      <c r="BW14" s="175"/>
      <c r="BX14" s="175"/>
      <c r="BY14" s="175"/>
      <c r="BZ14" s="175"/>
      <c r="CA14" s="175"/>
      <c r="CB14" s="175"/>
      <c r="CC14" s="175"/>
      <c r="CD14" s="175"/>
      <c r="CE14" s="175"/>
      <c r="CF14" s="175"/>
      <c r="CG14" s="175"/>
      <c r="CH14" s="175"/>
      <c r="CI14" s="175"/>
      <c r="CJ14" s="175"/>
      <c r="CK14" s="175"/>
      <c r="CL14" s="175"/>
      <c r="CM14" s="175"/>
      <c r="CN14" s="175"/>
      <c r="CO14" s="175"/>
      <c r="CP14" s="175"/>
      <c r="CQ14" s="175"/>
      <c r="CR14" s="175"/>
      <c r="CS14" s="175"/>
      <c r="CT14" s="175"/>
      <c r="CU14" s="175"/>
      <c r="CV14" s="175"/>
      <c r="CW14" s="175"/>
      <c r="CX14" s="175"/>
      <c r="CY14" s="175"/>
      <c r="CZ14" s="175"/>
      <c r="DA14" s="175"/>
      <c r="DB14" s="175"/>
      <c r="DC14" s="175"/>
      <c r="DD14" s="175"/>
      <c r="DE14" s="175"/>
      <c r="DF14" s="175"/>
      <c r="DG14" s="175"/>
      <c r="DH14" s="175"/>
      <c r="DI14" s="175"/>
      <c r="DJ14" s="175"/>
      <c r="DK14" s="175"/>
      <c r="DL14" s="175"/>
      <c r="DM14" s="175"/>
      <c r="DN14" s="175"/>
      <c r="DO14" s="175"/>
      <c r="DP14" s="175"/>
      <c r="DQ14" s="175"/>
      <c r="DR14" s="175"/>
      <c r="DS14" s="175"/>
      <c r="DT14" s="175"/>
      <c r="DU14" s="175"/>
      <c r="DV14" s="175"/>
      <c r="DW14" s="175"/>
      <c r="DX14" s="175"/>
      <c r="DY14" s="175"/>
      <c r="DZ14" s="175"/>
      <c r="EA14" s="175"/>
      <c r="EB14" s="175"/>
      <c r="EC14" s="175"/>
      <c r="ED14" s="175"/>
      <c r="EE14" s="175"/>
      <c r="EF14" s="175"/>
      <c r="EG14" s="175"/>
      <c r="EH14" s="175"/>
      <c r="EI14" s="175"/>
      <c r="EJ14" s="175"/>
      <c r="EK14" s="175"/>
      <c r="EL14" s="175"/>
      <c r="EM14" s="175"/>
      <c r="EN14" s="175"/>
      <c r="EO14" s="175"/>
      <c r="EP14" s="175"/>
      <c r="EQ14" s="175"/>
      <c r="ER14" s="175"/>
      <c r="ES14" s="175"/>
      <c r="ET14" s="175"/>
      <c r="EU14" s="175"/>
      <c r="EV14" s="175"/>
      <c r="EW14" s="175"/>
      <c r="EX14" s="175"/>
      <c r="EY14" s="175"/>
      <c r="EZ14" s="175"/>
      <c r="FA14" s="175"/>
      <c r="FB14" s="175"/>
      <c r="FC14" s="175"/>
      <c r="FD14" s="175"/>
      <c r="FE14" s="175"/>
      <c r="FF14" s="175"/>
      <c r="FG14" s="175"/>
      <c r="FH14" s="175"/>
      <c r="FI14" s="175"/>
      <c r="FJ14" s="175"/>
      <c r="FK14" s="175"/>
      <c r="FL14" s="175"/>
      <c r="FM14" s="175"/>
      <c r="FN14" s="175"/>
      <c r="FO14" s="175"/>
      <c r="FP14" s="175"/>
      <c r="FQ14" s="175"/>
      <c r="FR14" s="175"/>
      <c r="FS14" s="175"/>
      <c r="FT14" s="175"/>
      <c r="FU14" s="175"/>
      <c r="FV14" s="175"/>
      <c r="FW14" s="175"/>
      <c r="FX14" s="175"/>
      <c r="FY14" s="175"/>
      <c r="FZ14" s="175"/>
      <c r="GA14" s="175"/>
      <c r="GB14" s="175"/>
      <c r="GC14" s="175"/>
      <c r="GD14" s="175"/>
      <c r="GE14" s="175"/>
      <c r="GF14" s="175"/>
      <c r="GG14" s="175"/>
      <c r="GH14" s="175"/>
      <c r="GI14" s="175"/>
      <c r="GJ14" s="175"/>
      <c r="GK14" s="175"/>
      <c r="GL14" s="175"/>
      <c r="GM14" s="175"/>
      <c r="GN14" s="175"/>
      <c r="GO14" s="175"/>
      <c r="GP14" s="175"/>
      <c r="GQ14" s="175"/>
      <c r="GR14" s="175"/>
      <c r="GS14" s="175"/>
      <c r="GT14" s="175"/>
      <c r="GU14" s="175"/>
      <c r="GV14" s="175"/>
      <c r="GW14" s="175"/>
      <c r="GX14" s="175"/>
      <c r="GY14" s="175"/>
      <c r="GZ14" s="175"/>
      <c r="HA14" s="175"/>
      <c r="HB14" s="175"/>
      <c r="HC14" s="175"/>
      <c r="HD14" s="175"/>
      <c r="HE14" s="175"/>
      <c r="HF14" s="175"/>
      <c r="HG14" s="175"/>
      <c r="HH14" s="175"/>
      <c r="HI14" s="175"/>
      <c r="HJ14" s="175"/>
      <c r="HK14" s="175"/>
      <c r="HL14" s="175"/>
      <c r="HM14" s="175"/>
      <c r="HN14" s="175"/>
      <c r="HO14" s="175"/>
      <c r="HP14" s="175"/>
      <c r="HQ14" s="175"/>
      <c r="HR14" s="175"/>
      <c r="HS14" s="175"/>
      <c r="HT14" s="175"/>
      <c r="HU14" s="175"/>
      <c r="HV14" s="175"/>
      <c r="HW14" s="175"/>
      <c r="HX14" s="175"/>
      <c r="HY14" s="175"/>
      <c r="HZ14" s="175"/>
      <c r="IA14" s="175"/>
      <c r="IB14" s="175"/>
      <c r="IC14" s="175"/>
      <c r="ID14" s="175"/>
      <c r="IE14" s="175"/>
      <c r="IF14" s="175"/>
      <c r="IG14" s="175"/>
      <c r="IH14" s="175"/>
      <c r="II14" s="175"/>
      <c r="IJ14" s="175"/>
      <c r="IK14" s="175"/>
      <c r="IL14" s="175"/>
      <c r="IM14" s="175"/>
      <c r="IN14" s="175"/>
      <c r="IO14" s="175"/>
      <c r="IP14" s="175"/>
      <c r="IQ14" s="175"/>
      <c r="IR14" s="175"/>
      <c r="IS14" s="175"/>
    </row>
    <row r="15" spans="1:253" ht="24.95" customHeight="1" x14ac:dyDescent="0.2">
      <c r="A15" s="1101" t="s">
        <v>252</v>
      </c>
      <c r="B15" s="1102"/>
      <c r="C15" s="1110"/>
      <c r="D15" s="1111"/>
      <c r="E15" s="1111"/>
      <c r="F15" s="1111"/>
      <c r="G15" s="1111"/>
      <c r="H15" s="1111"/>
      <c r="I15" s="1111"/>
      <c r="J15" s="1111"/>
      <c r="K15" s="1111"/>
      <c r="L15" s="1111"/>
      <c r="M15" s="1111"/>
      <c r="N15" s="1111"/>
      <c r="O15" s="1111"/>
      <c r="P15" s="1111"/>
      <c r="Q15" s="1111"/>
      <c r="R15" s="1111"/>
      <c r="S15" s="1111"/>
      <c r="T15" s="1111"/>
      <c r="U15" s="1111"/>
      <c r="V15" s="1111"/>
      <c r="W15" s="1111"/>
      <c r="X15" s="1111"/>
      <c r="Y15" s="1111"/>
      <c r="Z15" s="1111"/>
      <c r="AA15" s="1112"/>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75"/>
      <c r="BG15" s="175"/>
      <c r="BH15" s="175"/>
      <c r="BI15" s="175"/>
      <c r="BJ15" s="175"/>
      <c r="BK15" s="175"/>
      <c r="BL15" s="175"/>
      <c r="BM15" s="175"/>
      <c r="BN15" s="175"/>
      <c r="BO15" s="175"/>
      <c r="BP15" s="175"/>
      <c r="BQ15" s="175"/>
      <c r="BR15" s="175"/>
      <c r="BS15" s="175"/>
      <c r="BT15" s="175"/>
      <c r="BU15" s="175"/>
      <c r="BV15" s="175"/>
      <c r="BW15" s="175"/>
      <c r="BX15" s="175"/>
      <c r="BY15" s="175"/>
      <c r="BZ15" s="175"/>
      <c r="CA15" s="175"/>
      <c r="CB15" s="175"/>
      <c r="CC15" s="175"/>
      <c r="CD15" s="175"/>
      <c r="CE15" s="175"/>
      <c r="CF15" s="175"/>
      <c r="CG15" s="175"/>
      <c r="CH15" s="175"/>
      <c r="CI15" s="175"/>
      <c r="CJ15" s="175"/>
      <c r="CK15" s="175"/>
      <c r="CL15" s="175"/>
      <c r="CM15" s="175"/>
      <c r="CN15" s="175"/>
      <c r="CO15" s="175"/>
      <c r="CP15" s="175"/>
      <c r="CQ15" s="175"/>
      <c r="CR15" s="175"/>
      <c r="CS15" s="175"/>
      <c r="CT15" s="175"/>
      <c r="CU15" s="175"/>
      <c r="CV15" s="175"/>
      <c r="CW15" s="175"/>
      <c r="CX15" s="175"/>
      <c r="CY15" s="175"/>
      <c r="CZ15" s="175"/>
      <c r="DA15" s="175"/>
      <c r="DB15" s="175"/>
      <c r="DC15" s="175"/>
      <c r="DD15" s="175"/>
      <c r="DE15" s="175"/>
      <c r="DF15" s="175"/>
      <c r="DG15" s="175"/>
      <c r="DH15" s="175"/>
      <c r="DI15" s="175"/>
      <c r="DJ15" s="175"/>
      <c r="DK15" s="175"/>
      <c r="DL15" s="175"/>
      <c r="DM15" s="175"/>
      <c r="DN15" s="175"/>
      <c r="DO15" s="175"/>
      <c r="DP15" s="175"/>
      <c r="DQ15" s="175"/>
      <c r="DR15" s="175"/>
      <c r="DS15" s="175"/>
      <c r="DT15" s="175"/>
      <c r="DU15" s="175"/>
      <c r="DV15" s="175"/>
      <c r="DW15" s="175"/>
      <c r="DX15" s="175"/>
      <c r="DY15" s="175"/>
      <c r="DZ15" s="175"/>
      <c r="EA15" s="175"/>
      <c r="EB15" s="175"/>
      <c r="EC15" s="175"/>
      <c r="ED15" s="175"/>
      <c r="EE15" s="175"/>
      <c r="EF15" s="175"/>
      <c r="EG15" s="175"/>
      <c r="EH15" s="175"/>
      <c r="EI15" s="175"/>
      <c r="EJ15" s="175"/>
      <c r="EK15" s="175"/>
      <c r="EL15" s="175"/>
      <c r="EM15" s="175"/>
      <c r="EN15" s="175"/>
      <c r="EO15" s="175"/>
      <c r="EP15" s="175"/>
      <c r="EQ15" s="175"/>
      <c r="ER15" s="175"/>
      <c r="ES15" s="175"/>
      <c r="ET15" s="175"/>
      <c r="EU15" s="175"/>
      <c r="EV15" s="175"/>
      <c r="EW15" s="175"/>
      <c r="EX15" s="175"/>
      <c r="EY15" s="175"/>
      <c r="EZ15" s="175"/>
      <c r="FA15" s="175"/>
      <c r="FB15" s="175"/>
      <c r="FC15" s="175"/>
      <c r="FD15" s="175"/>
      <c r="FE15" s="175"/>
      <c r="FF15" s="175"/>
      <c r="FG15" s="175"/>
      <c r="FH15" s="175"/>
      <c r="FI15" s="175"/>
      <c r="FJ15" s="175"/>
      <c r="FK15" s="175"/>
      <c r="FL15" s="175"/>
      <c r="FM15" s="175"/>
      <c r="FN15" s="175"/>
      <c r="FO15" s="175"/>
      <c r="FP15" s="175"/>
      <c r="FQ15" s="175"/>
      <c r="FR15" s="175"/>
      <c r="FS15" s="175"/>
      <c r="FT15" s="175"/>
      <c r="FU15" s="175"/>
      <c r="FV15" s="175"/>
      <c r="FW15" s="175"/>
      <c r="FX15" s="175"/>
      <c r="FY15" s="175"/>
      <c r="FZ15" s="175"/>
      <c r="GA15" s="175"/>
      <c r="GB15" s="175"/>
      <c r="GC15" s="175"/>
      <c r="GD15" s="175"/>
      <c r="GE15" s="175"/>
      <c r="GF15" s="175"/>
      <c r="GG15" s="175"/>
      <c r="GH15" s="175"/>
      <c r="GI15" s="175"/>
      <c r="GJ15" s="175"/>
      <c r="GK15" s="175"/>
      <c r="GL15" s="175"/>
      <c r="GM15" s="175"/>
      <c r="GN15" s="175"/>
      <c r="GO15" s="175"/>
      <c r="GP15" s="175"/>
      <c r="GQ15" s="175"/>
      <c r="GR15" s="175"/>
      <c r="GS15" s="175"/>
      <c r="GT15" s="175"/>
      <c r="GU15" s="175"/>
      <c r="GV15" s="175"/>
      <c r="GW15" s="175"/>
      <c r="GX15" s="175"/>
      <c r="GY15" s="175"/>
      <c r="GZ15" s="175"/>
      <c r="HA15" s="175"/>
      <c r="HB15" s="175"/>
      <c r="HC15" s="175"/>
      <c r="HD15" s="175"/>
      <c r="HE15" s="175"/>
      <c r="HF15" s="175"/>
      <c r="HG15" s="175"/>
      <c r="HH15" s="175"/>
      <c r="HI15" s="175"/>
      <c r="HJ15" s="175"/>
      <c r="HK15" s="175"/>
      <c r="HL15" s="175"/>
      <c r="HM15" s="175"/>
      <c r="HN15" s="175"/>
      <c r="HO15" s="175"/>
      <c r="HP15" s="175"/>
      <c r="HQ15" s="175"/>
      <c r="HR15" s="175"/>
      <c r="HS15" s="175"/>
      <c r="HT15" s="175"/>
      <c r="HU15" s="175"/>
      <c r="HV15" s="175"/>
      <c r="HW15" s="175"/>
      <c r="HX15" s="175"/>
      <c r="HY15" s="175"/>
      <c r="HZ15" s="175"/>
      <c r="IA15" s="175"/>
      <c r="IB15" s="175"/>
      <c r="IC15" s="175"/>
      <c r="ID15" s="175"/>
      <c r="IE15" s="175"/>
      <c r="IF15" s="175"/>
      <c r="IG15" s="175"/>
      <c r="IH15" s="175"/>
      <c r="II15" s="175"/>
      <c r="IJ15" s="175"/>
      <c r="IK15" s="175"/>
      <c r="IL15" s="175"/>
      <c r="IM15" s="175"/>
      <c r="IN15" s="175"/>
      <c r="IO15" s="175"/>
      <c r="IP15" s="175"/>
      <c r="IQ15" s="175"/>
      <c r="IR15" s="175"/>
      <c r="IS15" s="175"/>
    </row>
    <row r="16" spans="1:253" ht="24.95" customHeight="1" x14ac:dyDescent="0.2">
      <c r="A16" s="176">
        <v>1</v>
      </c>
      <c r="B16" s="177" t="s">
        <v>127</v>
      </c>
      <c r="C16" s="531">
        <v>140.86979846154364</v>
      </c>
      <c r="D16" s="531">
        <v>59.031099230096771</v>
      </c>
      <c r="E16" s="531">
        <v>11.679102308359576</v>
      </c>
      <c r="F16" s="531">
        <f>C16+D16+E16</f>
        <v>211.57999999999998</v>
      </c>
      <c r="G16" s="531">
        <v>0</v>
      </c>
      <c r="H16" s="531">
        <v>0</v>
      </c>
      <c r="I16" s="531">
        <v>0</v>
      </c>
      <c r="J16" s="531">
        <f>G16+H16+I16</f>
        <v>0</v>
      </c>
      <c r="K16" s="531">
        <f>C16+G16</f>
        <v>140.86979846154364</v>
      </c>
      <c r="L16" s="531">
        <f>D16+H16</f>
        <v>59.031099230096771</v>
      </c>
      <c r="M16" s="531">
        <f>E16+I16</f>
        <v>11.679102308359576</v>
      </c>
      <c r="N16" s="531">
        <v>148.11369394912089</v>
      </c>
      <c r="O16" s="531">
        <v>62.066633588842642</v>
      </c>
      <c r="P16" s="531">
        <v>12.279672462036446</v>
      </c>
      <c r="Q16" s="531">
        <f>N16+O16+P16</f>
        <v>222.45999999999998</v>
      </c>
      <c r="R16" s="531">
        <v>0</v>
      </c>
      <c r="S16" s="531">
        <v>0</v>
      </c>
      <c r="T16" s="531">
        <v>0</v>
      </c>
      <c r="U16" s="531">
        <f>R16+S16+T16</f>
        <v>0</v>
      </c>
      <c r="V16" s="531">
        <f t="shared" ref="V16:X20" si="0">N16+R16</f>
        <v>148.11369394912089</v>
      </c>
      <c r="W16" s="531">
        <f t="shared" si="0"/>
        <v>62.066633588842642</v>
      </c>
      <c r="X16" s="531">
        <f t="shared" si="0"/>
        <v>12.279672462036446</v>
      </c>
      <c r="Y16" s="531">
        <f>K16+V16</f>
        <v>288.98349241066455</v>
      </c>
      <c r="Z16" s="531">
        <f t="shared" ref="Y16:AA20" si="1">L16+W16</f>
        <v>121.09773281893942</v>
      </c>
      <c r="AA16" s="531">
        <f t="shared" si="1"/>
        <v>23.958774770396023</v>
      </c>
    </row>
    <row r="17" spans="1:27" ht="24.95" customHeight="1" x14ac:dyDescent="0.2">
      <c r="A17" s="176">
        <v>2</v>
      </c>
      <c r="B17" s="178" t="s">
        <v>494</v>
      </c>
      <c r="C17" s="531">
        <v>1878.27285681015</v>
      </c>
      <c r="D17" s="531">
        <v>787.08504308555337</v>
      </c>
      <c r="E17" s="531">
        <v>155.72210010429637</v>
      </c>
      <c r="F17" s="531">
        <f>C17+D17+E17</f>
        <v>2821.0799999999995</v>
      </c>
      <c r="G17" s="531">
        <v>206.61081320817763</v>
      </c>
      <c r="H17" s="531">
        <v>86.579689540994551</v>
      </c>
      <c r="I17" s="531">
        <v>17.129497250827786</v>
      </c>
      <c r="J17" s="531">
        <f>G17+H17+I17</f>
        <v>310.32</v>
      </c>
      <c r="K17" s="531">
        <f t="shared" ref="K17:K20" si="2">C17+G17</f>
        <v>2084.8836700183274</v>
      </c>
      <c r="L17" s="531">
        <f t="shared" ref="L17:L20" si="3">D17+H17</f>
        <v>873.6647326265479</v>
      </c>
      <c r="M17" s="531">
        <f t="shared" ref="M17:M20" si="4">E17+I17</f>
        <v>172.85159735512417</v>
      </c>
      <c r="N17" s="531">
        <v>1968.2356470933705</v>
      </c>
      <c r="O17" s="531">
        <v>824.78370140850757</v>
      </c>
      <c r="P17" s="531">
        <v>163.18065149812165</v>
      </c>
      <c r="Q17" s="531">
        <f>N17+O17+P17</f>
        <v>2956.2</v>
      </c>
      <c r="R17" s="531">
        <v>220.51935886401299</v>
      </c>
      <c r="S17" s="531">
        <v>92.408027110314521</v>
      </c>
      <c r="T17" s="531">
        <v>18.282614025672441</v>
      </c>
      <c r="U17" s="531">
        <f>R17+S17+T17</f>
        <v>331.21</v>
      </c>
      <c r="V17" s="531">
        <f t="shared" si="0"/>
        <v>2188.7550059573837</v>
      </c>
      <c r="W17" s="531">
        <f t="shared" si="0"/>
        <v>917.19172851882206</v>
      </c>
      <c r="X17" s="531">
        <f t="shared" si="0"/>
        <v>181.46326552379409</v>
      </c>
      <c r="Y17" s="531">
        <f t="shared" si="1"/>
        <v>4273.6386759757115</v>
      </c>
      <c r="Z17" s="531">
        <f t="shared" si="1"/>
        <v>1790.8564611453698</v>
      </c>
      <c r="AA17" s="531">
        <f t="shared" si="1"/>
        <v>354.31486287891823</v>
      </c>
    </row>
    <row r="18" spans="1:27" ht="24.95" customHeight="1" x14ac:dyDescent="0.2">
      <c r="A18" s="176">
        <v>3</v>
      </c>
      <c r="B18" s="178" t="s">
        <v>131</v>
      </c>
      <c r="C18" s="531">
        <v>918.66310246362275</v>
      </c>
      <c r="D18" s="531">
        <v>384.9632309608433</v>
      </c>
      <c r="E18" s="531">
        <v>76.163666575533881</v>
      </c>
      <c r="F18" s="531">
        <f>C18+D18+E18</f>
        <v>1379.79</v>
      </c>
      <c r="G18" s="531">
        <v>918.66310246362275</v>
      </c>
      <c r="H18" s="531">
        <v>384.9632309608433</v>
      </c>
      <c r="I18" s="531">
        <v>76.163666575533881</v>
      </c>
      <c r="J18" s="531">
        <f>G18+H18+I18</f>
        <v>1379.79</v>
      </c>
      <c r="K18" s="531">
        <f t="shared" si="2"/>
        <v>1837.3262049272455</v>
      </c>
      <c r="L18" s="531">
        <f t="shared" si="3"/>
        <v>769.92646192168661</v>
      </c>
      <c r="M18" s="531">
        <f t="shared" si="4"/>
        <v>152.32733315106776</v>
      </c>
      <c r="N18" s="531">
        <v>394.40614052674749</v>
      </c>
      <c r="O18" s="531">
        <v>165.27480178620249</v>
      </c>
      <c r="P18" s="531">
        <v>32.699057687050029</v>
      </c>
      <c r="Q18" s="531">
        <f>N18+O18+P18</f>
        <v>592.38000000000011</v>
      </c>
      <c r="R18" s="531">
        <v>394.40614052674738</v>
      </c>
      <c r="S18" s="531">
        <v>165.27480178620243</v>
      </c>
      <c r="T18" s="531">
        <v>32.699057687050029</v>
      </c>
      <c r="U18" s="531">
        <f>R18+S18+T18</f>
        <v>592.37999999999988</v>
      </c>
      <c r="V18" s="531">
        <f t="shared" si="0"/>
        <v>788.81228105349487</v>
      </c>
      <c r="W18" s="531">
        <f t="shared" si="0"/>
        <v>330.54960357240492</v>
      </c>
      <c r="X18" s="531">
        <f t="shared" si="0"/>
        <v>65.398115374100058</v>
      </c>
      <c r="Y18" s="531">
        <f t="shared" si="1"/>
        <v>2626.1384859807404</v>
      </c>
      <c r="Z18" s="531">
        <f t="shared" si="1"/>
        <v>1100.4760654940915</v>
      </c>
      <c r="AA18" s="531">
        <f t="shared" si="1"/>
        <v>217.72544852516782</v>
      </c>
    </row>
    <row r="19" spans="1:27" ht="24.95" customHeight="1" x14ac:dyDescent="0.2">
      <c r="A19" s="176">
        <v>4</v>
      </c>
      <c r="B19" s="178" t="s">
        <v>129</v>
      </c>
      <c r="C19" s="531">
        <v>74.190006818082097</v>
      </c>
      <c r="D19" s="531">
        <v>31.089117058368856</v>
      </c>
      <c r="E19" s="531">
        <v>6.1508761235490477</v>
      </c>
      <c r="F19" s="531">
        <f>C19+D19+E19</f>
        <v>111.43</v>
      </c>
      <c r="G19" s="531">
        <v>0</v>
      </c>
      <c r="H19" s="531">
        <v>0</v>
      </c>
      <c r="I19" s="531">
        <v>0</v>
      </c>
      <c r="J19" s="531">
        <f>G19+H19+I19</f>
        <v>0</v>
      </c>
      <c r="K19" s="531">
        <f t="shared" si="2"/>
        <v>74.190006818082097</v>
      </c>
      <c r="L19" s="531">
        <f t="shared" si="3"/>
        <v>31.089117058368856</v>
      </c>
      <c r="M19" s="531">
        <f t="shared" si="4"/>
        <v>6.1508761235490477</v>
      </c>
      <c r="N19" s="531">
        <v>78.005036334977092</v>
      </c>
      <c r="O19" s="531">
        <v>32.687794620465723</v>
      </c>
      <c r="P19" s="531">
        <v>6.4671690445571786</v>
      </c>
      <c r="Q19" s="531">
        <f>N19+O19+P19</f>
        <v>117.16</v>
      </c>
      <c r="R19" s="531">
        <v>0</v>
      </c>
      <c r="S19" s="531">
        <v>0</v>
      </c>
      <c r="T19" s="531">
        <v>0</v>
      </c>
      <c r="U19" s="531">
        <f>R19+S19+T19</f>
        <v>0</v>
      </c>
      <c r="V19" s="531">
        <f t="shared" si="0"/>
        <v>78.005036334977092</v>
      </c>
      <c r="W19" s="531">
        <f t="shared" si="0"/>
        <v>32.687794620465723</v>
      </c>
      <c r="X19" s="531">
        <f t="shared" si="0"/>
        <v>6.4671690445571786</v>
      </c>
      <c r="Y19" s="531">
        <f t="shared" si="1"/>
        <v>152.1950431530592</v>
      </c>
      <c r="Z19" s="531">
        <f t="shared" si="1"/>
        <v>63.77691167883458</v>
      </c>
      <c r="AA19" s="531">
        <f t="shared" si="1"/>
        <v>12.618045168106226</v>
      </c>
    </row>
    <row r="20" spans="1:27" ht="24.95" customHeight="1" x14ac:dyDescent="0.2">
      <c r="A20" s="176">
        <v>5</v>
      </c>
      <c r="B20" s="177" t="s">
        <v>130</v>
      </c>
      <c r="C20" s="531">
        <v>54.216030289835999</v>
      </c>
      <c r="D20" s="531">
        <v>22.719077466238684</v>
      </c>
      <c r="E20" s="531">
        <v>4.4948922439253254</v>
      </c>
      <c r="F20" s="531">
        <f>C20+D20+E20</f>
        <v>81.430000000000007</v>
      </c>
      <c r="G20" s="531">
        <v>0</v>
      </c>
      <c r="H20" s="531">
        <v>0</v>
      </c>
      <c r="I20" s="531">
        <v>0</v>
      </c>
      <c r="J20" s="531">
        <f>G20+H20+I20</f>
        <v>0</v>
      </c>
      <c r="K20" s="531">
        <f t="shared" si="2"/>
        <v>54.216030289835999</v>
      </c>
      <c r="L20" s="531">
        <f t="shared" si="3"/>
        <v>22.719077466238684</v>
      </c>
      <c r="M20" s="531">
        <f t="shared" si="4"/>
        <v>4.4948922439253254</v>
      </c>
      <c r="N20" s="531">
        <v>46.599287240398141</v>
      </c>
      <c r="O20" s="531">
        <v>19.527302368439702</v>
      </c>
      <c r="P20" s="531">
        <v>3.8634103911621454</v>
      </c>
      <c r="Q20" s="531">
        <f>N20+O20+P20</f>
        <v>69.989999999999995</v>
      </c>
      <c r="R20" s="531">
        <v>0</v>
      </c>
      <c r="S20" s="531">
        <v>0</v>
      </c>
      <c r="T20" s="531">
        <v>0</v>
      </c>
      <c r="U20" s="531">
        <f>R20+S20+T20</f>
        <v>0</v>
      </c>
      <c r="V20" s="531">
        <f t="shared" si="0"/>
        <v>46.599287240398141</v>
      </c>
      <c r="W20" s="531">
        <f t="shared" si="0"/>
        <v>19.527302368439702</v>
      </c>
      <c r="X20" s="531">
        <f t="shared" si="0"/>
        <v>3.8634103911621454</v>
      </c>
      <c r="Y20" s="531">
        <f t="shared" si="1"/>
        <v>100.81531753023414</v>
      </c>
      <c r="Z20" s="531">
        <f t="shared" si="1"/>
        <v>42.246379834678386</v>
      </c>
      <c r="AA20" s="531">
        <f t="shared" si="1"/>
        <v>8.3583026350874707</v>
      </c>
    </row>
    <row r="21" spans="1:27" s="175" customFormat="1" ht="24.95" customHeight="1" x14ac:dyDescent="0.2">
      <c r="A21" s="527"/>
      <c r="B21" s="528" t="s">
        <v>17</v>
      </c>
      <c r="C21" s="532">
        <f>SUM(C16:C20)</f>
        <v>3066.2117948432347</v>
      </c>
      <c r="D21" s="532">
        <f t="shared" ref="D21:AA21" si="5">SUM(D16:D20)</f>
        <v>1284.8875678011011</v>
      </c>
      <c r="E21" s="532">
        <f t="shared" si="5"/>
        <v>254.2106373556642</v>
      </c>
      <c r="F21" s="532">
        <f>SUM(F16:F20)</f>
        <v>4605.3099999999995</v>
      </c>
      <c r="G21" s="532">
        <f>SUM(G16:G20)</f>
        <v>1125.2739156718003</v>
      </c>
      <c r="H21" s="532">
        <f t="shared" si="5"/>
        <v>471.54292050183784</v>
      </c>
      <c r="I21" s="532">
        <f t="shared" si="5"/>
        <v>93.293163826361663</v>
      </c>
      <c r="J21" s="532">
        <f>SUM(J16:J20)</f>
        <v>1690.11</v>
      </c>
      <c r="K21" s="532">
        <f t="shared" si="5"/>
        <v>4191.485710515035</v>
      </c>
      <c r="L21" s="532">
        <f t="shared" si="5"/>
        <v>1756.430488302939</v>
      </c>
      <c r="M21" s="532">
        <f t="shared" si="5"/>
        <v>347.50380118202588</v>
      </c>
      <c r="N21" s="532">
        <f t="shared" si="5"/>
        <v>2635.3598051446138</v>
      </c>
      <c r="O21" s="532">
        <f t="shared" si="5"/>
        <v>1104.3402337724579</v>
      </c>
      <c r="P21" s="532">
        <f t="shared" si="5"/>
        <v>218.48996108292746</v>
      </c>
      <c r="Q21" s="532">
        <f>SUM(Q16:Q20)</f>
        <v>3958.1899999999996</v>
      </c>
      <c r="R21" s="532">
        <f t="shared" si="5"/>
        <v>614.92549939076036</v>
      </c>
      <c r="S21" s="532">
        <f t="shared" si="5"/>
        <v>257.68282889651698</v>
      </c>
      <c r="T21" s="532">
        <f t="shared" si="5"/>
        <v>50.981671712722473</v>
      </c>
      <c r="U21" s="532">
        <f t="shared" si="5"/>
        <v>923.58999999999992</v>
      </c>
      <c r="V21" s="532">
        <f t="shared" si="5"/>
        <v>3250.2853045353741</v>
      </c>
      <c r="W21" s="532">
        <f t="shared" si="5"/>
        <v>1362.0230626689749</v>
      </c>
      <c r="X21" s="532">
        <f t="shared" si="5"/>
        <v>269.4716327956499</v>
      </c>
      <c r="Y21" s="532">
        <f t="shared" si="5"/>
        <v>7441.7710150504099</v>
      </c>
      <c r="Z21" s="532">
        <f t="shared" si="5"/>
        <v>3118.4535509719135</v>
      </c>
      <c r="AA21" s="532">
        <f t="shared" si="5"/>
        <v>616.97543397767583</v>
      </c>
    </row>
    <row r="22" spans="1:27" ht="24.95" customHeight="1" x14ac:dyDescent="0.2">
      <c r="A22" s="1107" t="s">
        <v>253</v>
      </c>
      <c r="B22" s="1108"/>
      <c r="C22" s="1108"/>
      <c r="D22" s="1108"/>
      <c r="E22" s="1108"/>
      <c r="F22" s="1108"/>
      <c r="G22" s="1108"/>
      <c r="H22" s="1108"/>
      <c r="I22" s="1108"/>
      <c r="J22" s="1108"/>
      <c r="K22" s="1108"/>
      <c r="L22" s="1108"/>
      <c r="M22" s="1108"/>
      <c r="N22" s="1108"/>
      <c r="O22" s="1108"/>
      <c r="P22" s="1108"/>
      <c r="Q22" s="1108"/>
      <c r="R22" s="1108"/>
      <c r="S22" s="1108"/>
      <c r="T22" s="1108"/>
      <c r="U22" s="1108"/>
      <c r="V22" s="1108"/>
      <c r="W22" s="1108"/>
      <c r="X22" s="1108"/>
      <c r="Y22" s="1108"/>
      <c r="Z22" s="1108"/>
      <c r="AA22" s="1109"/>
    </row>
    <row r="23" spans="1:27" ht="24.95" customHeight="1" x14ac:dyDescent="0.2">
      <c r="A23" s="176">
        <v>6</v>
      </c>
      <c r="B23" s="177" t="s">
        <v>132</v>
      </c>
      <c r="C23" s="531">
        <v>0</v>
      </c>
      <c r="D23" s="531">
        <v>0</v>
      </c>
      <c r="E23" s="531">
        <v>0</v>
      </c>
      <c r="F23" s="531">
        <f>C23+D23+E23</f>
        <v>0</v>
      </c>
      <c r="G23" s="531">
        <v>0</v>
      </c>
      <c r="H23" s="531">
        <v>0</v>
      </c>
      <c r="I23" s="531">
        <v>0</v>
      </c>
      <c r="J23" s="531">
        <f>G23+H23+I23</f>
        <v>0</v>
      </c>
      <c r="K23" s="531">
        <v>0</v>
      </c>
      <c r="L23" s="531">
        <v>0</v>
      </c>
      <c r="M23" s="531">
        <v>0</v>
      </c>
      <c r="N23" s="531">
        <v>0</v>
      </c>
      <c r="O23" s="531">
        <v>0</v>
      </c>
      <c r="P23" s="531">
        <v>0</v>
      </c>
      <c r="Q23" s="531">
        <f>N23+O23+P23</f>
        <v>0</v>
      </c>
      <c r="R23" s="531">
        <v>0</v>
      </c>
      <c r="S23" s="531">
        <v>0</v>
      </c>
      <c r="T23" s="531">
        <v>0</v>
      </c>
      <c r="U23" s="531">
        <f>R23+S23+T23</f>
        <v>0</v>
      </c>
      <c r="V23" s="531">
        <v>0</v>
      </c>
      <c r="W23" s="531">
        <v>0</v>
      </c>
      <c r="X23" s="531">
        <v>0</v>
      </c>
      <c r="Y23" s="531">
        <f t="shared" ref="Y23" si="6">K23+V23</f>
        <v>0</v>
      </c>
      <c r="Z23" s="531">
        <f t="shared" ref="Z23" si="7">L23+W23</f>
        <v>0</v>
      </c>
      <c r="AA23" s="531">
        <f t="shared" ref="AA23" si="8">M23+X23</f>
        <v>0</v>
      </c>
    </row>
    <row r="24" spans="1:27" ht="24.95" customHeight="1" x14ac:dyDescent="0.2">
      <c r="A24" s="176">
        <v>7</v>
      </c>
      <c r="B24" s="177" t="s">
        <v>133</v>
      </c>
      <c r="C24" s="531">
        <v>295.74801246156386</v>
      </c>
      <c r="D24" s="531">
        <v>123.93238622747417</v>
      </c>
      <c r="E24" s="531">
        <v>24.519601310961921</v>
      </c>
      <c r="F24" s="531">
        <f>C24+D24+E24</f>
        <v>444.2</v>
      </c>
      <c r="G24" s="531">
        <v>0</v>
      </c>
      <c r="H24" s="531">
        <v>0</v>
      </c>
      <c r="I24" s="531">
        <v>0</v>
      </c>
      <c r="J24" s="531">
        <f>G24+H24+I24</f>
        <v>0</v>
      </c>
      <c r="K24" s="531">
        <f t="shared" ref="K24:M24" si="9">C24+G24</f>
        <v>295.74801246156386</v>
      </c>
      <c r="L24" s="531">
        <f t="shared" si="9"/>
        <v>123.93238622747417</v>
      </c>
      <c r="M24" s="531">
        <f t="shared" si="9"/>
        <v>24.519601310961921</v>
      </c>
      <c r="N24" s="531">
        <v>0</v>
      </c>
      <c r="O24" s="531">
        <v>0</v>
      </c>
      <c r="P24" s="531">
        <v>0</v>
      </c>
      <c r="Q24" s="531">
        <f>N24+O24+P24</f>
        <v>0</v>
      </c>
      <c r="R24" s="531">
        <v>0</v>
      </c>
      <c r="S24" s="531">
        <v>0</v>
      </c>
      <c r="T24" s="531">
        <v>0</v>
      </c>
      <c r="U24" s="531">
        <f>R24+S24+T24</f>
        <v>0</v>
      </c>
      <c r="V24" s="531">
        <f>N24+R24</f>
        <v>0</v>
      </c>
      <c r="W24" s="531">
        <f>O24+S24</f>
        <v>0</v>
      </c>
      <c r="X24" s="531">
        <f>P24+T24</f>
        <v>0</v>
      </c>
      <c r="Y24" s="531">
        <f t="shared" ref="Y24" si="10">K24+V24</f>
        <v>295.74801246156386</v>
      </c>
      <c r="Z24" s="531">
        <f t="shared" ref="Z24" si="11">L24+W24</f>
        <v>123.93238622747417</v>
      </c>
      <c r="AA24" s="531">
        <f t="shared" ref="AA24" si="12">M24+X24</f>
        <v>24.519601310961921</v>
      </c>
    </row>
    <row r="25" spans="1:27" s="175" customFormat="1" ht="24.95" customHeight="1" x14ac:dyDescent="0.2">
      <c r="A25" s="176" t="s">
        <v>11</v>
      </c>
      <c r="B25" s="177" t="s">
        <v>17</v>
      </c>
      <c r="C25" s="532">
        <f>C23+C24</f>
        <v>295.74801246156386</v>
      </c>
      <c r="D25" s="532">
        <f t="shared" ref="D25:AA25" si="13">D23+D24</f>
        <v>123.93238622747417</v>
      </c>
      <c r="E25" s="532">
        <f t="shared" si="13"/>
        <v>24.519601310961921</v>
      </c>
      <c r="F25" s="532">
        <f t="shared" si="13"/>
        <v>444.2</v>
      </c>
      <c r="G25" s="532">
        <f t="shared" si="13"/>
        <v>0</v>
      </c>
      <c r="H25" s="532">
        <f t="shared" si="13"/>
        <v>0</v>
      </c>
      <c r="I25" s="532">
        <f t="shared" si="13"/>
        <v>0</v>
      </c>
      <c r="J25" s="532">
        <f t="shared" si="13"/>
        <v>0</v>
      </c>
      <c r="K25" s="532">
        <f t="shared" si="13"/>
        <v>295.74801246156386</v>
      </c>
      <c r="L25" s="532">
        <f t="shared" si="13"/>
        <v>123.93238622747417</v>
      </c>
      <c r="M25" s="532">
        <f t="shared" si="13"/>
        <v>24.519601310961921</v>
      </c>
      <c r="N25" s="532">
        <f t="shared" si="13"/>
        <v>0</v>
      </c>
      <c r="O25" s="532">
        <f t="shared" si="13"/>
        <v>0</v>
      </c>
      <c r="P25" s="532">
        <f t="shared" si="13"/>
        <v>0</v>
      </c>
      <c r="Q25" s="532">
        <f t="shared" si="13"/>
        <v>0</v>
      </c>
      <c r="R25" s="532">
        <f t="shared" si="13"/>
        <v>0</v>
      </c>
      <c r="S25" s="532">
        <f t="shared" si="13"/>
        <v>0</v>
      </c>
      <c r="T25" s="532">
        <f t="shared" si="13"/>
        <v>0</v>
      </c>
      <c r="U25" s="532">
        <f t="shared" si="13"/>
        <v>0</v>
      </c>
      <c r="V25" s="532">
        <f t="shared" si="13"/>
        <v>0</v>
      </c>
      <c r="W25" s="532">
        <f t="shared" si="13"/>
        <v>0</v>
      </c>
      <c r="X25" s="532">
        <f t="shared" si="13"/>
        <v>0</v>
      </c>
      <c r="Y25" s="532">
        <f t="shared" si="13"/>
        <v>295.74801246156386</v>
      </c>
      <c r="Z25" s="532">
        <f t="shared" si="13"/>
        <v>123.93238622747417</v>
      </c>
      <c r="AA25" s="532">
        <f t="shared" si="13"/>
        <v>24.519601310961921</v>
      </c>
    </row>
    <row r="26" spans="1:27" s="175" customFormat="1" ht="24.95" customHeight="1" x14ac:dyDescent="0.2">
      <c r="A26" s="530"/>
      <c r="B26" s="530" t="s">
        <v>34</v>
      </c>
      <c r="C26" s="532">
        <f>C21+C25</f>
        <v>3361.9598073047987</v>
      </c>
      <c r="D26" s="532">
        <f t="shared" ref="D26:AA26" si="14">D21+D25</f>
        <v>1408.8199540285752</v>
      </c>
      <c r="E26" s="532">
        <f t="shared" si="14"/>
        <v>278.73023866662612</v>
      </c>
      <c r="F26" s="532">
        <f t="shared" si="14"/>
        <v>5049.5099999999993</v>
      </c>
      <c r="G26" s="532">
        <f t="shared" si="14"/>
        <v>1125.2739156718003</v>
      </c>
      <c r="H26" s="532">
        <f t="shared" si="14"/>
        <v>471.54292050183784</v>
      </c>
      <c r="I26" s="532">
        <f t="shared" si="14"/>
        <v>93.293163826361663</v>
      </c>
      <c r="J26" s="532">
        <f t="shared" si="14"/>
        <v>1690.11</v>
      </c>
      <c r="K26" s="532">
        <f t="shared" si="14"/>
        <v>4487.233722976599</v>
      </c>
      <c r="L26" s="532">
        <f t="shared" si="14"/>
        <v>1880.3628745304131</v>
      </c>
      <c r="M26" s="532">
        <f t="shared" si="14"/>
        <v>372.02340249298783</v>
      </c>
      <c r="N26" s="532">
        <f t="shared" si="14"/>
        <v>2635.3598051446138</v>
      </c>
      <c r="O26" s="532">
        <f t="shared" si="14"/>
        <v>1104.3402337724579</v>
      </c>
      <c r="P26" s="532">
        <f t="shared" si="14"/>
        <v>218.48996108292746</v>
      </c>
      <c r="Q26" s="532">
        <f t="shared" si="14"/>
        <v>3958.1899999999996</v>
      </c>
      <c r="R26" s="532">
        <f t="shared" si="14"/>
        <v>614.92549939076036</v>
      </c>
      <c r="S26" s="532">
        <f t="shared" si="14"/>
        <v>257.68282889651698</v>
      </c>
      <c r="T26" s="532">
        <f t="shared" si="14"/>
        <v>50.981671712722473</v>
      </c>
      <c r="U26" s="532">
        <f t="shared" si="14"/>
        <v>923.58999999999992</v>
      </c>
      <c r="V26" s="532">
        <f t="shared" si="14"/>
        <v>3250.2853045353741</v>
      </c>
      <c r="W26" s="532">
        <f t="shared" si="14"/>
        <v>1362.0230626689749</v>
      </c>
      <c r="X26" s="532">
        <f t="shared" si="14"/>
        <v>269.4716327956499</v>
      </c>
      <c r="Y26" s="532">
        <f t="shared" si="14"/>
        <v>7737.5190275119739</v>
      </c>
      <c r="Z26" s="532">
        <f t="shared" si="14"/>
        <v>3242.3859371993876</v>
      </c>
      <c r="AA26" s="532">
        <f t="shared" si="14"/>
        <v>641.49503528863772</v>
      </c>
    </row>
    <row r="27" spans="1:27" x14ac:dyDescent="0.2">
      <c r="F27" s="529"/>
    </row>
    <row r="28" spans="1:27" x14ac:dyDescent="0.2">
      <c r="Y28" s="167" t="s">
        <v>11</v>
      </c>
    </row>
    <row r="31" spans="1:27" ht="15.75" x14ac:dyDescent="0.25">
      <c r="A31" s="179" t="s">
        <v>12</v>
      </c>
      <c r="V31" s="15" t="s">
        <v>828</v>
      </c>
      <c r="W31" s="15"/>
      <c r="X31" s="51"/>
    </row>
    <row r="32" spans="1:27" x14ac:dyDescent="0.2">
      <c r="V32" s="662" t="s">
        <v>824</v>
      </c>
      <c r="W32" s="662"/>
      <c r="X32" s="662"/>
    </row>
    <row r="33" spans="22:24" x14ac:dyDescent="0.2">
      <c r="V33" s="662" t="s">
        <v>825</v>
      </c>
      <c r="W33" s="662"/>
      <c r="X33" s="662"/>
    </row>
    <row r="34" spans="22:24" x14ac:dyDescent="0.2">
      <c r="V34" s="662" t="s">
        <v>82</v>
      </c>
      <c r="W34" s="662"/>
      <c r="X34" s="662"/>
    </row>
  </sheetData>
  <mergeCells count="21">
    <mergeCell ref="R2:Y2"/>
    <mergeCell ref="B5:Y5"/>
    <mergeCell ref="B7:Y7"/>
    <mergeCell ref="K12:M12"/>
    <mergeCell ref="Z10:AA10"/>
    <mergeCell ref="C12:F12"/>
    <mergeCell ref="G12:J12"/>
    <mergeCell ref="N12:Q12"/>
    <mergeCell ref="R12:U12"/>
    <mergeCell ref="V32:X32"/>
    <mergeCell ref="V33:X33"/>
    <mergeCell ref="V34:X34"/>
    <mergeCell ref="A15:B15"/>
    <mergeCell ref="A11:A12"/>
    <mergeCell ref="B11:B12"/>
    <mergeCell ref="C11:M11"/>
    <mergeCell ref="N11:X11"/>
    <mergeCell ref="A22:AA22"/>
    <mergeCell ref="Y11:AA12"/>
    <mergeCell ref="V12:X12"/>
    <mergeCell ref="C15:AA15"/>
  </mergeCells>
  <printOptions horizontalCentered="1"/>
  <pageMargins left="0.70866141732283472" right="0.70866141732283472" top="0.23622047244094491" bottom="0" header="0.31496062992125984" footer="0.31496062992125984"/>
  <pageSetup paperSize="9" scale="59" orientation="landscape" r:id="rId1"/>
  <colBreaks count="1" manualBreakCount="1">
    <brk id="27" max="1048575" man="1"/>
  </col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
  <sheetViews>
    <sheetView view="pageBreakPreview" topLeftCell="A10" zoomScale="78" zoomScaleSheetLayoutView="78" workbookViewId="0">
      <selection activeCell="I16" sqref="I16"/>
    </sheetView>
  </sheetViews>
  <sheetFormatPr defaultColWidth="9.140625" defaultRowHeight="12.75" x14ac:dyDescent="0.2"/>
  <cols>
    <col min="1" max="1" width="7.42578125" style="158" customWidth="1"/>
    <col min="2" max="2" width="17.140625" style="158" customWidth="1"/>
    <col min="3" max="3" width="11" style="158" customWidth="1"/>
    <col min="4" max="4" width="10" style="158" customWidth="1"/>
    <col min="5" max="5" width="11.85546875" style="158" customWidth="1"/>
    <col min="6" max="6" width="12.140625" style="158" customWidth="1"/>
    <col min="7" max="7" width="13.28515625" style="158" customWidth="1"/>
    <col min="8" max="8" width="14.5703125" style="158" customWidth="1"/>
    <col min="9" max="9" width="12.7109375" style="158" customWidth="1"/>
    <col min="10" max="10" width="14" style="158" customWidth="1"/>
    <col min="11" max="11" width="11.5703125" style="158" customWidth="1"/>
    <col min="12" max="12" width="12.5703125" style="158" customWidth="1"/>
    <col min="13" max="16384" width="9.140625" style="158"/>
  </cols>
  <sheetData>
    <row r="1" spans="1:16" s="551" customFormat="1" ht="30" customHeight="1" x14ac:dyDescent="0.2"/>
    <row r="2" spans="1:16" s="84" customFormat="1" x14ac:dyDescent="0.2">
      <c r="E2" s="1127"/>
      <c r="F2" s="1127"/>
      <c r="G2" s="1127"/>
      <c r="H2" s="1127"/>
      <c r="I2" s="1127"/>
      <c r="J2" s="305" t="s">
        <v>771</v>
      </c>
    </row>
    <row r="3" spans="1:16" s="84" customFormat="1" ht="15" x14ac:dyDescent="0.2">
      <c r="A3" s="1128" t="s">
        <v>0</v>
      </c>
      <c r="B3" s="1128"/>
      <c r="C3" s="1128"/>
      <c r="D3" s="1128"/>
      <c r="E3" s="1128"/>
      <c r="F3" s="1128"/>
      <c r="G3" s="1128"/>
      <c r="H3" s="1128"/>
      <c r="I3" s="1128"/>
      <c r="J3" s="1128"/>
    </row>
    <row r="4" spans="1:16" s="84" customFormat="1" ht="20.25" x14ac:dyDescent="0.3">
      <c r="A4" s="749" t="s">
        <v>655</v>
      </c>
      <c r="B4" s="749"/>
      <c r="C4" s="749"/>
      <c r="D4" s="749"/>
      <c r="E4" s="749"/>
      <c r="F4" s="749"/>
      <c r="G4" s="749"/>
      <c r="H4" s="749"/>
      <c r="I4" s="749"/>
      <c r="J4" s="749"/>
    </row>
    <row r="5" spans="1:16" s="84" customFormat="1" ht="14.25" customHeight="1" x14ac:dyDescent="0.2"/>
    <row r="6" spans="1:16" ht="19.5" customHeight="1" x14ac:dyDescent="0.25">
      <c r="A6" s="1131" t="s">
        <v>772</v>
      </c>
      <c r="B6" s="1131"/>
      <c r="C6" s="1131"/>
      <c r="D6" s="1131"/>
      <c r="E6" s="1131"/>
      <c r="F6" s="1131"/>
      <c r="G6" s="1131"/>
      <c r="H6" s="1131"/>
      <c r="I6" s="1131"/>
      <c r="J6" s="1131"/>
      <c r="K6" s="1131"/>
      <c r="L6" s="1131"/>
    </row>
    <row r="7" spans="1:16" ht="13.5" customHeight="1" x14ac:dyDescent="0.25">
      <c r="A7" s="449" t="s">
        <v>896</v>
      </c>
      <c r="B7" s="449"/>
      <c r="C7" s="104"/>
      <c r="D7" s="306"/>
      <c r="E7" s="306"/>
      <c r="F7" s="306"/>
      <c r="G7" s="306"/>
      <c r="H7" s="306"/>
      <c r="I7" s="306"/>
      <c r="J7" s="306"/>
    </row>
    <row r="8" spans="1:16" ht="0.75" customHeight="1" x14ac:dyDescent="0.2"/>
    <row r="9" spans="1:16" x14ac:dyDescent="0.2">
      <c r="A9" s="1129"/>
      <c r="B9" s="1129"/>
      <c r="C9" s="307"/>
      <c r="H9" s="1130" t="s">
        <v>665</v>
      </c>
      <c r="I9" s="1130"/>
      <c r="J9" s="1130"/>
    </row>
    <row r="10" spans="1:16" ht="25.5" customHeight="1" x14ac:dyDescent="0.2">
      <c r="A10" s="959" t="s">
        <v>2</v>
      </c>
      <c r="B10" s="959" t="s">
        <v>35</v>
      </c>
      <c r="C10" s="1132" t="s">
        <v>773</v>
      </c>
      <c r="D10" s="1132"/>
      <c r="E10" s="1132" t="s">
        <v>128</v>
      </c>
      <c r="F10" s="1132"/>
      <c r="G10" s="1132" t="s">
        <v>774</v>
      </c>
      <c r="H10" s="1132"/>
      <c r="I10" s="1132" t="s">
        <v>129</v>
      </c>
      <c r="J10" s="1132"/>
      <c r="K10" s="1132" t="s">
        <v>130</v>
      </c>
      <c r="L10" s="1132"/>
      <c r="O10" s="308"/>
      <c r="P10" s="309"/>
    </row>
    <row r="11" spans="1:16" ht="53.25" customHeight="1" x14ac:dyDescent="0.2">
      <c r="A11" s="959"/>
      <c r="B11" s="959"/>
      <c r="C11" s="304" t="s">
        <v>775</v>
      </c>
      <c r="D11" s="304" t="s">
        <v>776</v>
      </c>
      <c r="E11" s="304" t="s">
        <v>777</v>
      </c>
      <c r="F11" s="304" t="s">
        <v>778</v>
      </c>
      <c r="G11" s="304" t="s">
        <v>777</v>
      </c>
      <c r="H11" s="304" t="s">
        <v>778</v>
      </c>
      <c r="I11" s="304" t="s">
        <v>775</v>
      </c>
      <c r="J11" s="304" t="s">
        <v>776</v>
      </c>
      <c r="K11" s="304" t="s">
        <v>775</v>
      </c>
      <c r="L11" s="304" t="s">
        <v>776</v>
      </c>
    </row>
    <row r="12" spans="1:16" x14ac:dyDescent="0.2">
      <c r="A12" s="304">
        <v>1</v>
      </c>
      <c r="B12" s="304">
        <v>2</v>
      </c>
      <c r="C12" s="304">
        <v>3</v>
      </c>
      <c r="D12" s="304">
        <v>4</v>
      </c>
      <c r="E12" s="304">
        <v>5</v>
      </c>
      <c r="F12" s="304">
        <v>6</v>
      </c>
      <c r="G12" s="304">
        <v>7</v>
      </c>
      <c r="H12" s="304">
        <v>8</v>
      </c>
      <c r="I12" s="304">
        <v>9</v>
      </c>
      <c r="J12" s="304">
        <v>10</v>
      </c>
      <c r="K12" s="304">
        <v>11</v>
      </c>
      <c r="L12" s="304">
        <v>12</v>
      </c>
    </row>
    <row r="13" spans="1:16" x14ac:dyDescent="0.2">
      <c r="A13" s="8">
        <v>1</v>
      </c>
      <c r="B13" s="19" t="s">
        <v>830</v>
      </c>
      <c r="C13" s="371"/>
      <c r="D13" s="371"/>
      <c r="E13" s="371"/>
      <c r="F13" s="371"/>
      <c r="G13" s="371"/>
      <c r="H13" s="371"/>
      <c r="I13" s="308"/>
      <c r="J13" s="308"/>
      <c r="K13" s="308"/>
      <c r="L13" s="308"/>
      <c r="M13" s="373"/>
      <c r="N13" s="373"/>
      <c r="O13" s="373"/>
    </row>
    <row r="14" spans="1:16" x14ac:dyDescent="0.2">
      <c r="A14" s="8">
        <v>2</v>
      </c>
      <c r="B14" s="19" t="s">
        <v>831</v>
      </c>
      <c r="C14" s="371"/>
      <c r="D14" s="371"/>
      <c r="E14" s="371"/>
      <c r="F14" s="371"/>
      <c r="G14" s="371"/>
      <c r="H14" s="371"/>
      <c r="I14" s="308"/>
      <c r="J14" s="308"/>
      <c r="K14" s="308"/>
      <c r="L14" s="308"/>
      <c r="M14" s="373"/>
      <c r="N14" s="373"/>
      <c r="O14" s="373"/>
    </row>
    <row r="15" spans="1:16" x14ac:dyDescent="0.2">
      <c r="A15" s="8">
        <v>3</v>
      </c>
      <c r="B15" s="19" t="s">
        <v>832</v>
      </c>
      <c r="C15" s="371"/>
      <c r="D15" s="371"/>
      <c r="E15" s="371"/>
      <c r="F15" s="371"/>
      <c r="G15" s="371"/>
      <c r="H15" s="371"/>
      <c r="I15" s="308"/>
      <c r="J15" s="308"/>
      <c r="K15" s="308"/>
      <c r="L15" s="308"/>
      <c r="M15" s="373"/>
      <c r="N15" s="373"/>
      <c r="O15" s="373"/>
    </row>
    <row r="16" spans="1:16" x14ac:dyDescent="0.2">
      <c r="A16" s="8">
        <v>4</v>
      </c>
      <c r="B16" s="19" t="s">
        <v>833</v>
      </c>
      <c r="C16" s="371"/>
      <c r="D16" s="371"/>
      <c r="E16" s="371"/>
      <c r="F16" s="371"/>
      <c r="G16" s="371"/>
      <c r="H16" s="371"/>
      <c r="I16" s="308"/>
      <c r="J16" s="308"/>
      <c r="K16" s="308"/>
      <c r="L16" s="308"/>
      <c r="M16" s="373"/>
      <c r="N16" s="373"/>
      <c r="O16" s="373"/>
    </row>
    <row r="17" spans="1:15" x14ac:dyDescent="0.2">
      <c r="A17" s="8">
        <v>5</v>
      </c>
      <c r="B17" s="19" t="s">
        <v>834</v>
      </c>
      <c r="C17" s="371"/>
      <c r="D17" s="371"/>
      <c r="E17" s="1118" t="s">
        <v>855</v>
      </c>
      <c r="F17" s="1119"/>
      <c r="G17" s="1119"/>
      <c r="H17" s="1120"/>
      <c r="I17" s="308"/>
      <c r="J17" s="308"/>
      <c r="K17" s="308"/>
      <c r="L17" s="308"/>
      <c r="M17" s="373"/>
      <c r="N17" s="373"/>
      <c r="O17" s="373"/>
    </row>
    <row r="18" spans="1:15" ht="12.75" customHeight="1" x14ac:dyDescent="0.2">
      <c r="A18" s="8">
        <v>6</v>
      </c>
      <c r="B18" s="19" t="s">
        <v>835</v>
      </c>
      <c r="C18" s="371"/>
      <c r="D18" s="371"/>
      <c r="E18" s="1121"/>
      <c r="F18" s="1122"/>
      <c r="G18" s="1122"/>
      <c r="H18" s="1123"/>
      <c r="I18" s="372"/>
      <c r="J18" s="308"/>
      <c r="K18" s="308"/>
      <c r="L18" s="308"/>
      <c r="M18" s="373"/>
      <c r="N18" s="373"/>
      <c r="O18" s="373"/>
    </row>
    <row r="19" spans="1:15" ht="12.75" customHeight="1" x14ac:dyDescent="0.2">
      <c r="A19" s="8">
        <v>7</v>
      </c>
      <c r="B19" s="19" t="s">
        <v>836</v>
      </c>
      <c r="C19" s="371"/>
      <c r="D19" s="371"/>
      <c r="E19" s="1121"/>
      <c r="F19" s="1122"/>
      <c r="G19" s="1122"/>
      <c r="H19" s="1123"/>
      <c r="I19" s="372"/>
      <c r="J19" s="308"/>
      <c r="K19" s="308"/>
      <c r="L19" s="308"/>
      <c r="M19" s="373"/>
      <c r="N19" s="373"/>
      <c r="O19" s="373"/>
    </row>
    <row r="20" spans="1:15" ht="12.75" customHeight="1" x14ac:dyDescent="0.2">
      <c r="A20" s="8">
        <v>8</v>
      </c>
      <c r="B20" s="19" t="s">
        <v>837</v>
      </c>
      <c r="C20" s="371"/>
      <c r="D20" s="371"/>
      <c r="E20" s="1124"/>
      <c r="F20" s="1125"/>
      <c r="G20" s="1125"/>
      <c r="H20" s="1126"/>
      <c r="I20" s="372"/>
      <c r="J20" s="308"/>
      <c r="K20" s="308"/>
      <c r="L20" s="308"/>
      <c r="M20" s="373"/>
      <c r="N20" s="373"/>
      <c r="O20" s="373"/>
    </row>
    <row r="21" spans="1:15" ht="12.75" customHeight="1" x14ac:dyDescent="0.2">
      <c r="A21" s="8">
        <v>9</v>
      </c>
      <c r="B21" s="19" t="s">
        <v>838</v>
      </c>
      <c r="C21" s="371"/>
      <c r="D21" s="371"/>
      <c r="E21" s="371"/>
      <c r="F21" s="371"/>
      <c r="G21" s="371"/>
      <c r="H21" s="371"/>
      <c r="I21" s="372"/>
      <c r="J21" s="308"/>
      <c r="K21" s="308"/>
      <c r="L21" s="308"/>
      <c r="M21" s="373"/>
      <c r="N21" s="373"/>
      <c r="O21" s="373"/>
    </row>
    <row r="22" spans="1:15" x14ac:dyDescent="0.2">
      <c r="A22" s="8">
        <v>10</v>
      </c>
      <c r="B22" s="19" t="s">
        <v>839</v>
      </c>
      <c r="C22" s="371"/>
      <c r="D22" s="371"/>
      <c r="E22" s="371"/>
      <c r="F22" s="371"/>
      <c r="G22" s="371"/>
      <c r="H22" s="371"/>
      <c r="I22" s="308"/>
      <c r="J22" s="308"/>
      <c r="K22" s="308"/>
      <c r="L22" s="308"/>
      <c r="M22" s="373"/>
      <c r="N22" s="373"/>
      <c r="O22" s="373"/>
    </row>
    <row r="23" spans="1:15" x14ac:dyDescent="0.2">
      <c r="A23" s="8">
        <v>11</v>
      </c>
      <c r="B23" s="19" t="s">
        <v>840</v>
      </c>
      <c r="C23" s="371"/>
      <c r="D23" s="371"/>
      <c r="E23" s="371"/>
      <c r="F23" s="371"/>
      <c r="G23" s="371"/>
      <c r="H23" s="371"/>
      <c r="I23" s="308"/>
      <c r="J23" s="308"/>
      <c r="K23" s="308"/>
      <c r="L23" s="308"/>
      <c r="M23" s="373"/>
      <c r="N23" s="373"/>
      <c r="O23" s="373"/>
    </row>
    <row r="24" spans="1:15" x14ac:dyDescent="0.2">
      <c r="A24" s="8">
        <v>12</v>
      </c>
      <c r="B24" s="19" t="s">
        <v>841</v>
      </c>
      <c r="C24" s="371"/>
      <c r="D24" s="371"/>
      <c r="E24" s="371"/>
      <c r="F24" s="371"/>
      <c r="G24" s="371"/>
      <c r="H24" s="371"/>
      <c r="I24" s="308"/>
      <c r="J24" s="308"/>
      <c r="K24" s="308"/>
      <c r="L24" s="308"/>
      <c r="M24" s="373"/>
      <c r="N24" s="373"/>
      <c r="O24" s="373"/>
    </row>
    <row r="25" spans="1:15" x14ac:dyDescent="0.2">
      <c r="A25" s="29"/>
      <c r="B25" s="29" t="s">
        <v>17</v>
      </c>
      <c r="C25" s="371"/>
      <c r="D25" s="371"/>
      <c r="E25" s="371"/>
      <c r="F25" s="371"/>
      <c r="G25" s="371"/>
      <c r="H25" s="371"/>
      <c r="I25" s="371"/>
      <c r="J25" s="371"/>
      <c r="K25" s="371"/>
      <c r="L25" s="371"/>
    </row>
    <row r="26" spans="1:15" x14ac:dyDescent="0.2">
      <c r="A26" s="94"/>
      <c r="B26" s="117"/>
      <c r="C26" s="117"/>
      <c r="D26" s="309"/>
      <c r="E26" s="309"/>
      <c r="F26" s="309"/>
      <c r="G26" s="309"/>
      <c r="H26" s="309"/>
      <c r="I26" s="309"/>
      <c r="J26" s="309"/>
    </row>
    <row r="27" spans="1:15" x14ac:dyDescent="0.2">
      <c r="A27" s="94"/>
      <c r="B27" s="117"/>
      <c r="C27" s="117"/>
      <c r="D27" s="309"/>
      <c r="E27" s="309"/>
      <c r="F27" s="309"/>
      <c r="G27" s="309"/>
      <c r="H27" s="309"/>
      <c r="I27" s="309"/>
      <c r="J27" s="309"/>
    </row>
    <row r="28" spans="1:15" x14ac:dyDescent="0.2">
      <c r="A28" s="1117"/>
      <c r="B28" s="1117"/>
      <c r="C28" s="1117"/>
      <c r="D28" s="1117"/>
      <c r="E28" s="1117"/>
      <c r="F28" s="1117"/>
      <c r="G28" s="1117"/>
      <c r="H28" s="1117"/>
      <c r="I28" s="1117"/>
      <c r="J28" s="1117"/>
    </row>
    <row r="30" spans="1:15" x14ac:dyDescent="0.2">
      <c r="A30" s="1117"/>
      <c r="B30" s="1117"/>
      <c r="C30" s="1117"/>
      <c r="D30" s="1117"/>
      <c r="E30" s="1117"/>
      <c r="F30" s="1117"/>
      <c r="G30" s="1117"/>
      <c r="H30" s="1117"/>
      <c r="I30" s="1117"/>
      <c r="J30" s="1117"/>
    </row>
    <row r="31" spans="1:15" ht="14.25" x14ac:dyDescent="0.2">
      <c r="J31" t="s">
        <v>828</v>
      </c>
      <c r="K31"/>
      <c r="L31" s="48"/>
    </row>
    <row r="32" spans="1:15" x14ac:dyDescent="0.2">
      <c r="J32" s="965" t="s">
        <v>824</v>
      </c>
      <c r="K32" s="965"/>
      <c r="L32" s="965"/>
    </row>
    <row r="33" spans="1:12" x14ac:dyDescent="0.2">
      <c r="A33" s="97" t="s">
        <v>12</v>
      </c>
      <c r="J33" s="965" t="s">
        <v>825</v>
      </c>
      <c r="K33" s="965"/>
      <c r="L33" s="965"/>
    </row>
    <row r="34" spans="1:12" x14ac:dyDescent="0.2">
      <c r="J34" s="965" t="s">
        <v>82</v>
      </c>
      <c r="K34" s="965"/>
      <c r="L34" s="965"/>
    </row>
  </sheetData>
  <mergeCells count="19">
    <mergeCell ref="I10:J10"/>
    <mergeCell ref="K10:L10"/>
    <mergeCell ref="A10:A11"/>
    <mergeCell ref="B10:B11"/>
    <mergeCell ref="C10:D10"/>
    <mergeCell ref="E10:F10"/>
    <mergeCell ref="G10:H10"/>
    <mergeCell ref="E2:I2"/>
    <mergeCell ref="A3:J3"/>
    <mergeCell ref="A4:J4"/>
    <mergeCell ref="A9:B9"/>
    <mergeCell ref="H9:J9"/>
    <mergeCell ref="A6:L6"/>
    <mergeCell ref="A28:J28"/>
    <mergeCell ref="E17:H20"/>
    <mergeCell ref="J32:L32"/>
    <mergeCell ref="J33:L33"/>
    <mergeCell ref="J34:L34"/>
    <mergeCell ref="A30:J30"/>
  </mergeCells>
  <printOptions horizontalCentered="1"/>
  <pageMargins left="0.70866141732283472" right="0.70866141732283472" top="0.23622047244094491" bottom="0" header="0.31496062992125984" footer="0.31496062992125984"/>
  <pageSetup paperSize="9" scale="90"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view="pageBreakPreview" topLeftCell="A10" zoomScale="78" zoomScaleSheetLayoutView="78" workbookViewId="0">
      <selection activeCell="L11" sqref="L11"/>
    </sheetView>
  </sheetViews>
  <sheetFormatPr defaultColWidth="9.140625" defaultRowHeight="12.75" x14ac:dyDescent="0.2"/>
  <cols>
    <col min="1" max="1" width="7.42578125" style="158" customWidth="1"/>
    <col min="2" max="2" width="17.140625" style="158" customWidth="1"/>
    <col min="3" max="3" width="11" style="158" customWidth="1"/>
    <col min="4" max="4" width="10" style="158" customWidth="1"/>
    <col min="5" max="5" width="11.85546875" style="158" customWidth="1"/>
    <col min="6" max="6" width="12.140625" style="158" customWidth="1"/>
    <col min="7" max="7" width="13.28515625" style="158" customWidth="1"/>
    <col min="8" max="8" width="14.5703125" style="158" customWidth="1"/>
    <col min="9" max="9" width="12" style="158" customWidth="1"/>
    <col min="10" max="10" width="13.140625" style="158" customWidth="1"/>
    <col min="11" max="11" width="11.5703125" style="158" customWidth="1"/>
    <col min="12" max="12" width="12" style="158" customWidth="1"/>
    <col min="13" max="16384" width="9.140625" style="158"/>
  </cols>
  <sheetData>
    <row r="1" spans="1:16" s="551" customFormat="1" ht="30" customHeight="1" x14ac:dyDescent="0.2"/>
    <row r="2" spans="1:16" s="84" customFormat="1" x14ac:dyDescent="0.2">
      <c r="E2" s="1127"/>
      <c r="F2" s="1127"/>
      <c r="G2" s="1127"/>
      <c r="H2" s="1127"/>
      <c r="I2" s="1127"/>
      <c r="J2" s="305" t="s">
        <v>779</v>
      </c>
    </row>
    <row r="3" spans="1:16" s="84" customFormat="1" ht="15" x14ac:dyDescent="0.2">
      <c r="A3" s="1128" t="s">
        <v>0</v>
      </c>
      <c r="B3" s="1128"/>
      <c r="C3" s="1128"/>
      <c r="D3" s="1128"/>
      <c r="E3" s="1128"/>
      <c r="F3" s="1128"/>
      <c r="G3" s="1128"/>
      <c r="H3" s="1128"/>
      <c r="I3" s="1128"/>
      <c r="J3" s="1128"/>
    </row>
    <row r="4" spans="1:16" s="84" customFormat="1" ht="20.25" x14ac:dyDescent="0.3">
      <c r="A4" s="749" t="s">
        <v>655</v>
      </c>
      <c r="B4" s="749"/>
      <c r="C4" s="749"/>
      <c r="D4" s="749"/>
      <c r="E4" s="749"/>
      <c r="F4" s="749"/>
      <c r="G4" s="749"/>
      <c r="H4" s="749"/>
      <c r="I4" s="749"/>
      <c r="J4" s="749"/>
    </row>
    <row r="5" spans="1:16" s="84" customFormat="1" ht="14.25" customHeight="1" x14ac:dyDescent="0.2"/>
    <row r="6" spans="1:16" ht="16.5" customHeight="1" x14ac:dyDescent="0.25">
      <c r="A6" s="1131" t="s">
        <v>780</v>
      </c>
      <c r="B6" s="1131"/>
      <c r="C6" s="1131"/>
      <c r="D6" s="1131"/>
      <c r="E6" s="1131"/>
      <c r="F6" s="1131"/>
      <c r="G6" s="1131"/>
      <c r="H6" s="1131"/>
      <c r="I6" s="1131"/>
      <c r="J6" s="1131"/>
      <c r="K6" s="1131"/>
      <c r="L6" s="1131"/>
    </row>
    <row r="7" spans="1:16" ht="13.5" customHeight="1" x14ac:dyDescent="0.2">
      <c r="A7" s="449" t="s">
        <v>896</v>
      </c>
      <c r="B7" s="306"/>
      <c r="C7" s="306"/>
      <c r="D7" s="306"/>
      <c r="E7" s="306"/>
      <c r="F7" s="306"/>
      <c r="G7" s="306"/>
      <c r="H7" s="306"/>
      <c r="I7" s="306"/>
      <c r="J7" s="306"/>
    </row>
    <row r="8" spans="1:16" ht="0.75" customHeight="1" x14ac:dyDescent="0.2"/>
    <row r="9" spans="1:16" ht="21" customHeight="1" x14ac:dyDescent="0.2">
      <c r="A9" s="1129"/>
      <c r="B9" s="1129"/>
      <c r="C9" s="307"/>
      <c r="H9" s="1130" t="s">
        <v>665</v>
      </c>
      <c r="I9" s="1130"/>
      <c r="J9" s="1130"/>
    </row>
    <row r="10" spans="1:16" ht="25.5" customHeight="1" x14ac:dyDescent="0.2">
      <c r="A10" s="959" t="s">
        <v>2</v>
      </c>
      <c r="B10" s="959" t="s">
        <v>35</v>
      </c>
      <c r="C10" s="1132" t="s">
        <v>773</v>
      </c>
      <c r="D10" s="1132"/>
      <c r="E10" s="1132" t="s">
        <v>128</v>
      </c>
      <c r="F10" s="1132"/>
      <c r="G10" s="1132" t="s">
        <v>774</v>
      </c>
      <c r="H10" s="1132"/>
      <c r="I10" s="1132" t="s">
        <v>129</v>
      </c>
      <c r="J10" s="1132"/>
      <c r="K10" s="1132" t="s">
        <v>130</v>
      </c>
      <c r="L10" s="1132"/>
      <c r="O10" s="308"/>
      <c r="P10" s="309"/>
    </row>
    <row r="11" spans="1:16" ht="53.25" customHeight="1" x14ac:dyDescent="0.2">
      <c r="A11" s="959"/>
      <c r="B11" s="959"/>
      <c r="C11" s="589" t="s">
        <v>775</v>
      </c>
      <c r="D11" s="589" t="s">
        <v>776</v>
      </c>
      <c r="E11" s="589" t="s">
        <v>777</v>
      </c>
      <c r="F11" s="589" t="s">
        <v>778</v>
      </c>
      <c r="G11" s="589" t="s">
        <v>777</v>
      </c>
      <c r="H11" s="589" t="s">
        <v>778</v>
      </c>
      <c r="I11" s="589" t="s">
        <v>775</v>
      </c>
      <c r="J11" s="589" t="s">
        <v>776</v>
      </c>
      <c r="K11" s="589" t="s">
        <v>775</v>
      </c>
      <c r="L11" s="589" t="s">
        <v>776</v>
      </c>
    </row>
    <row r="12" spans="1:16" x14ac:dyDescent="0.2">
      <c r="A12" s="304">
        <v>1</v>
      </c>
      <c r="B12" s="304">
        <v>2</v>
      </c>
      <c r="C12" s="304">
        <v>3</v>
      </c>
      <c r="D12" s="304">
        <v>4</v>
      </c>
      <c r="E12" s="304">
        <v>5</v>
      </c>
      <c r="F12" s="304">
        <v>6</v>
      </c>
      <c r="G12" s="304">
        <v>7</v>
      </c>
      <c r="H12" s="304">
        <v>8</v>
      </c>
      <c r="I12" s="304">
        <v>9</v>
      </c>
      <c r="J12" s="304">
        <v>10</v>
      </c>
      <c r="K12" s="304">
        <v>11</v>
      </c>
      <c r="L12" s="304">
        <v>12</v>
      </c>
    </row>
    <row r="13" spans="1:16" x14ac:dyDescent="0.2">
      <c r="A13" s="8">
        <v>1</v>
      </c>
      <c r="B13" s="19" t="s">
        <v>830</v>
      </c>
      <c r="C13" s="308"/>
      <c r="D13" s="308"/>
      <c r="E13" s="308"/>
      <c r="F13" s="308"/>
      <c r="G13" s="308"/>
      <c r="H13" s="308"/>
      <c r="I13" s="308"/>
      <c r="J13" s="308"/>
      <c r="K13" s="308"/>
      <c r="L13" s="308"/>
    </row>
    <row r="14" spans="1:16" x14ac:dyDescent="0.2">
      <c r="A14" s="8">
        <v>2</v>
      </c>
      <c r="B14" s="19" t="s">
        <v>831</v>
      </c>
      <c r="C14" s="308"/>
      <c r="D14" s="308"/>
      <c r="E14" s="308"/>
      <c r="F14" s="308"/>
      <c r="G14" s="308"/>
      <c r="H14" s="308"/>
      <c r="I14" s="308"/>
      <c r="J14" s="308"/>
      <c r="K14" s="308"/>
      <c r="L14" s="308"/>
    </row>
    <row r="15" spans="1:16" x14ac:dyDescent="0.2">
      <c r="A15" s="8">
        <v>3</v>
      </c>
      <c r="B15" s="19" t="s">
        <v>832</v>
      </c>
      <c r="C15" s="308"/>
      <c r="D15" s="308"/>
      <c r="E15" s="308" t="s">
        <v>11</v>
      </c>
      <c r="F15" s="308"/>
      <c r="G15" s="308"/>
      <c r="H15" s="308"/>
      <c r="I15" s="308"/>
      <c r="J15" s="308"/>
      <c r="K15" s="308"/>
      <c r="L15" s="308"/>
    </row>
    <row r="16" spans="1:16" x14ac:dyDescent="0.2">
      <c r="A16" s="8">
        <v>4</v>
      </c>
      <c r="B16" s="19" t="s">
        <v>833</v>
      </c>
      <c r="C16" s="308"/>
      <c r="D16" s="308"/>
      <c r="E16" s="308"/>
      <c r="F16" s="308"/>
      <c r="G16" s="308"/>
      <c r="H16" s="308"/>
      <c r="I16" s="308"/>
      <c r="J16" s="308"/>
      <c r="K16" s="308"/>
      <c r="L16" s="308"/>
    </row>
    <row r="17" spans="1:12" x14ac:dyDescent="0.2">
      <c r="A17" s="8">
        <v>5</v>
      </c>
      <c r="B17" s="19" t="s">
        <v>834</v>
      </c>
      <c r="C17" s="308"/>
      <c r="D17" s="308"/>
      <c r="E17" s="308"/>
      <c r="F17" s="308"/>
      <c r="G17" s="308"/>
      <c r="H17" s="308"/>
      <c r="I17" s="308"/>
      <c r="J17" s="308"/>
      <c r="K17" s="308"/>
      <c r="L17" s="308"/>
    </row>
    <row r="18" spans="1:12" x14ac:dyDescent="0.2">
      <c r="A18" s="8">
        <v>6</v>
      </c>
      <c r="B18" s="19" t="s">
        <v>835</v>
      </c>
      <c r="C18" s="308"/>
      <c r="D18" s="308"/>
      <c r="E18" s="308"/>
      <c r="F18" s="1118" t="s">
        <v>855</v>
      </c>
      <c r="G18" s="1119"/>
      <c r="H18" s="1119"/>
      <c r="I18" s="1120"/>
      <c r="J18" s="308"/>
      <c r="K18" s="308"/>
      <c r="L18" s="308"/>
    </row>
    <row r="19" spans="1:12" x14ac:dyDescent="0.2">
      <c r="A19" s="8">
        <v>7</v>
      </c>
      <c r="B19" s="19" t="s">
        <v>836</v>
      </c>
      <c r="C19" s="308"/>
      <c r="D19" s="308"/>
      <c r="E19" s="308"/>
      <c r="F19" s="1121"/>
      <c r="G19" s="1122"/>
      <c r="H19" s="1122"/>
      <c r="I19" s="1123"/>
      <c r="J19" s="308"/>
      <c r="K19" s="308"/>
      <c r="L19" s="308"/>
    </row>
    <row r="20" spans="1:12" x14ac:dyDescent="0.2">
      <c r="A20" s="8">
        <v>8</v>
      </c>
      <c r="B20" s="19" t="s">
        <v>837</v>
      </c>
      <c r="C20" s="308"/>
      <c r="D20" s="308"/>
      <c r="E20" s="308"/>
      <c r="F20" s="1121"/>
      <c r="G20" s="1122"/>
      <c r="H20" s="1122"/>
      <c r="I20" s="1123"/>
      <c r="J20" s="308"/>
      <c r="K20" s="308"/>
      <c r="L20" s="308"/>
    </row>
    <row r="21" spans="1:12" x14ac:dyDescent="0.2">
      <c r="A21" s="8">
        <v>9</v>
      </c>
      <c r="B21" s="19" t="s">
        <v>838</v>
      </c>
      <c r="C21" s="308"/>
      <c r="D21" s="308"/>
      <c r="E21" s="308"/>
      <c r="F21" s="1124"/>
      <c r="G21" s="1125"/>
      <c r="H21" s="1125"/>
      <c r="I21" s="1126"/>
      <c r="J21" s="308"/>
      <c r="K21" s="308"/>
      <c r="L21" s="308"/>
    </row>
    <row r="22" spans="1:12" x14ac:dyDescent="0.2">
      <c r="A22" s="8">
        <v>10</v>
      </c>
      <c r="B22" s="19" t="s">
        <v>839</v>
      </c>
      <c r="C22" s="308"/>
      <c r="D22" s="308"/>
      <c r="E22" s="308"/>
      <c r="F22" s="308"/>
      <c r="G22" s="308"/>
      <c r="H22" s="308"/>
      <c r="I22" s="308"/>
      <c r="J22" s="308"/>
      <c r="K22" s="308"/>
      <c r="L22" s="308"/>
    </row>
    <row r="23" spans="1:12" x14ac:dyDescent="0.2">
      <c r="A23" s="8">
        <v>11</v>
      </c>
      <c r="B23" s="19" t="s">
        <v>840</v>
      </c>
      <c r="C23" s="308"/>
      <c r="D23" s="308"/>
      <c r="E23" s="308"/>
      <c r="F23" s="308"/>
      <c r="G23" s="308"/>
      <c r="H23" s="308"/>
      <c r="I23" s="308"/>
      <c r="J23" s="308"/>
      <c r="K23" s="308"/>
      <c r="L23" s="308"/>
    </row>
    <row r="24" spans="1:12" x14ac:dyDescent="0.2">
      <c r="A24" s="8">
        <v>12</v>
      </c>
      <c r="B24" s="19" t="s">
        <v>841</v>
      </c>
      <c r="C24" s="308"/>
      <c r="D24" s="308"/>
      <c r="E24" s="308"/>
      <c r="F24" s="308"/>
      <c r="G24" s="308"/>
      <c r="H24" s="308"/>
      <c r="I24" s="308"/>
      <c r="J24" s="308"/>
      <c r="K24" s="308"/>
      <c r="L24" s="308"/>
    </row>
    <row r="25" spans="1:12" x14ac:dyDescent="0.2">
      <c r="A25" s="29"/>
      <c r="B25" s="29" t="s">
        <v>17</v>
      </c>
      <c r="C25" s="308"/>
      <c r="D25" s="308"/>
      <c r="E25" s="308"/>
      <c r="F25" s="308"/>
      <c r="G25" s="308"/>
      <c r="H25" s="308"/>
      <c r="I25" s="308"/>
      <c r="J25" s="308"/>
      <c r="K25" s="308"/>
      <c r="L25" s="308"/>
    </row>
    <row r="26" spans="1:12" x14ac:dyDescent="0.2">
      <c r="A26" s="94"/>
      <c r="B26" s="117"/>
      <c r="C26" s="117"/>
      <c r="D26" s="309"/>
      <c r="E26" s="309"/>
      <c r="F26" s="309"/>
      <c r="G26" s="309"/>
      <c r="H26" s="309"/>
      <c r="I26" s="309"/>
      <c r="J26" s="309"/>
    </row>
    <row r="27" spans="1:12" x14ac:dyDescent="0.2">
      <c r="A27" s="94"/>
      <c r="B27" s="117"/>
      <c r="C27" s="117"/>
      <c r="D27" s="309"/>
      <c r="E27" s="309"/>
      <c r="F27" s="309"/>
      <c r="G27" s="309"/>
      <c r="H27" s="309"/>
      <c r="I27" s="309"/>
      <c r="J27" s="309"/>
    </row>
    <row r="28" spans="1:12" x14ac:dyDescent="0.2">
      <c r="A28" s="1117"/>
      <c r="B28" s="1117"/>
      <c r="C28" s="1117"/>
      <c r="D28" s="1117"/>
      <c r="E28" s="1117"/>
      <c r="F28" s="1117"/>
      <c r="G28" s="1117"/>
      <c r="H28" s="1117"/>
      <c r="I28" s="1117"/>
      <c r="J28" s="1117"/>
    </row>
    <row r="29" spans="1:12" ht="14.25" x14ac:dyDescent="0.2">
      <c r="I29" t="s">
        <v>828</v>
      </c>
      <c r="J29"/>
      <c r="K29" s="48"/>
    </row>
    <row r="30" spans="1:12" x14ac:dyDescent="0.2">
      <c r="A30" s="97" t="s">
        <v>12</v>
      </c>
      <c r="I30" s="965" t="s">
        <v>824</v>
      </c>
      <c r="J30" s="965"/>
      <c r="K30" s="965"/>
    </row>
    <row r="31" spans="1:12" x14ac:dyDescent="0.2">
      <c r="I31" s="965" t="s">
        <v>825</v>
      </c>
      <c r="J31" s="965"/>
      <c r="K31" s="965"/>
    </row>
    <row r="32" spans="1:12" x14ac:dyDescent="0.2">
      <c r="I32" s="965" t="s">
        <v>82</v>
      </c>
      <c r="J32" s="965"/>
      <c r="K32" s="965"/>
    </row>
  </sheetData>
  <mergeCells count="18">
    <mergeCell ref="K10:L10"/>
    <mergeCell ref="F18:I21"/>
    <mergeCell ref="I30:K30"/>
    <mergeCell ref="I31:K31"/>
    <mergeCell ref="I32:K32"/>
    <mergeCell ref="A28:J28"/>
    <mergeCell ref="A10:A11"/>
    <mergeCell ref="B10:B11"/>
    <mergeCell ref="C10:D10"/>
    <mergeCell ref="E10:F10"/>
    <mergeCell ref="G10:H10"/>
    <mergeCell ref="I10:J10"/>
    <mergeCell ref="E2:I2"/>
    <mergeCell ref="A3:J3"/>
    <mergeCell ref="A4:J4"/>
    <mergeCell ref="A9:B9"/>
    <mergeCell ref="H9:J9"/>
    <mergeCell ref="A6:L6"/>
  </mergeCells>
  <printOptions horizontalCentered="1"/>
  <pageMargins left="0.70866141732283472" right="0.70866141732283472" top="0.23622047244094491" bottom="0" header="0.31496062992125984" footer="0.31496062992125984"/>
  <pageSetup paperSize="9" scale="91"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36"/>
  <sheetViews>
    <sheetView view="pageBreakPreview" topLeftCell="A7" zoomScaleSheetLayoutView="100" workbookViewId="0">
      <selection activeCell="T27" sqref="T27"/>
    </sheetView>
  </sheetViews>
  <sheetFormatPr defaultRowHeight="12.75" x14ac:dyDescent="0.2"/>
  <cols>
    <col min="1" max="1" width="5.5703125" style="261" customWidth="1"/>
    <col min="2" max="2" width="10.5703125" style="261" customWidth="1"/>
    <col min="3" max="3" width="9.85546875" style="261" customWidth="1"/>
    <col min="4" max="4" width="8.42578125" style="261" customWidth="1"/>
    <col min="5" max="6" width="9.85546875" style="261" customWidth="1"/>
    <col min="7" max="7" width="10.85546875" style="261" customWidth="1"/>
    <col min="8" max="8" width="12.85546875" style="261" customWidth="1"/>
    <col min="9" max="9" width="8.7109375" style="261" customWidth="1"/>
    <col min="10" max="11" width="8" style="261" customWidth="1"/>
    <col min="12" max="14" width="8.140625" style="261" customWidth="1"/>
    <col min="15" max="15" width="8.42578125" style="261" customWidth="1"/>
    <col min="16" max="16" width="8.140625" style="261" customWidth="1"/>
    <col min="17" max="17" width="8.85546875" style="261" customWidth="1"/>
    <col min="18" max="18" width="8.140625" style="261" customWidth="1"/>
    <col min="19" max="19" width="11" style="261" customWidth="1"/>
    <col min="20" max="20" width="12.85546875" style="261" customWidth="1"/>
    <col min="21" max="16384" width="9.140625" style="261"/>
  </cols>
  <sheetData>
    <row r="1" spans="1:22" ht="30" customHeight="1" x14ac:dyDescent="0.2"/>
    <row r="2" spans="1:22" ht="15" x14ac:dyDescent="0.2">
      <c r="G2" s="1031"/>
      <c r="H2" s="1031"/>
      <c r="I2" s="1031"/>
      <c r="S2" s="1033" t="s">
        <v>913</v>
      </c>
      <c r="T2" s="1033"/>
    </row>
    <row r="3" spans="1:22" ht="15.75" x14ac:dyDescent="0.25">
      <c r="A3" s="1029" t="s">
        <v>0</v>
      </c>
      <c r="B3" s="1029"/>
      <c r="C3" s="1029"/>
      <c r="D3" s="1029"/>
      <c r="E3" s="1029"/>
      <c r="F3" s="1029"/>
      <c r="G3" s="1029"/>
      <c r="H3" s="1029"/>
      <c r="I3" s="1029"/>
      <c r="J3" s="1029"/>
      <c r="K3" s="1029"/>
      <c r="L3" s="1029"/>
      <c r="M3" s="1029"/>
      <c r="N3" s="1029"/>
      <c r="O3" s="1029"/>
      <c r="P3" s="1029"/>
      <c r="Q3" s="1029"/>
      <c r="R3" s="1029"/>
      <c r="S3" s="1029"/>
      <c r="T3" s="1029"/>
    </row>
    <row r="4" spans="1:22" ht="18" x14ac:dyDescent="0.25">
      <c r="A4" s="1030" t="s">
        <v>655</v>
      </c>
      <c r="B4" s="1030"/>
      <c r="C4" s="1030"/>
      <c r="D4" s="1030"/>
      <c r="E4" s="1030"/>
      <c r="F4" s="1030"/>
      <c r="G4" s="1030"/>
      <c r="H4" s="1030"/>
      <c r="I4" s="1030"/>
      <c r="J4" s="1030"/>
      <c r="K4" s="1030"/>
      <c r="L4" s="1030"/>
      <c r="M4" s="1030"/>
      <c r="N4" s="1030"/>
      <c r="O4" s="1030"/>
      <c r="P4" s="1030"/>
      <c r="Q4" s="1030"/>
      <c r="R4" s="1030"/>
      <c r="S4" s="1030"/>
      <c r="T4" s="1030"/>
    </row>
    <row r="5" spans="1:22" ht="12.75" customHeight="1" x14ac:dyDescent="0.2">
      <c r="A5" s="1028" t="s">
        <v>741</v>
      </c>
      <c r="B5" s="1028"/>
      <c r="C5" s="1028"/>
      <c r="D5" s="1028"/>
      <c r="E5" s="1028"/>
      <c r="F5" s="1028"/>
      <c r="G5" s="1028"/>
      <c r="H5" s="1028"/>
      <c r="I5" s="1028"/>
      <c r="J5" s="1028"/>
      <c r="K5" s="1028"/>
      <c r="L5" s="1028"/>
      <c r="M5" s="1028"/>
      <c r="N5" s="1028"/>
      <c r="O5" s="1028"/>
      <c r="P5" s="1028"/>
      <c r="Q5" s="1028"/>
      <c r="R5" s="1028"/>
    </row>
    <row r="6" spans="1:22" s="455" customFormat="1" ht="7.5" customHeight="1" x14ac:dyDescent="0.25">
      <c r="A6" s="1028"/>
      <c r="B6" s="1028"/>
      <c r="C6" s="1028"/>
      <c r="D6" s="1028"/>
      <c r="E6" s="1028"/>
      <c r="F6" s="1028"/>
      <c r="G6" s="1028"/>
      <c r="H6" s="1028"/>
      <c r="I6" s="1028"/>
      <c r="J6" s="1028"/>
      <c r="K6" s="1028"/>
      <c r="L6" s="1028"/>
      <c r="M6" s="1028"/>
      <c r="N6" s="1028"/>
      <c r="O6" s="1028"/>
      <c r="P6" s="1028"/>
      <c r="Q6" s="1028"/>
      <c r="R6" s="1028"/>
      <c r="S6" s="471"/>
      <c r="T6" s="471"/>
    </row>
    <row r="7" spans="1:22" x14ac:dyDescent="0.2">
      <c r="A7" s="1032"/>
      <c r="B7" s="1032"/>
      <c r="C7" s="1032"/>
      <c r="D7" s="1032"/>
      <c r="E7" s="1032"/>
      <c r="F7" s="1032"/>
      <c r="G7" s="1032"/>
      <c r="H7" s="1032"/>
      <c r="I7" s="1032"/>
      <c r="J7" s="1032"/>
      <c r="K7" s="1032"/>
      <c r="L7" s="1032"/>
      <c r="M7" s="1032"/>
      <c r="N7" s="1032"/>
      <c r="O7" s="1032"/>
      <c r="P7" s="1032"/>
      <c r="Q7" s="1032"/>
      <c r="R7" s="1032"/>
      <c r="S7" s="1032"/>
      <c r="T7" s="1032"/>
    </row>
    <row r="8" spans="1:22" x14ac:dyDescent="0.2">
      <c r="A8" s="472" t="str">
        <f>[2]AT26A_NoWD!A7</f>
        <v>State : Himachal Pradesh</v>
      </c>
      <c r="B8" s="472"/>
      <c r="H8" s="499"/>
      <c r="L8" s="1034"/>
      <c r="M8" s="1034"/>
      <c r="N8" s="1034"/>
      <c r="O8" s="1034"/>
      <c r="P8" s="1034"/>
      <c r="Q8" s="1034"/>
      <c r="R8" s="1034"/>
      <c r="S8" s="1034"/>
      <c r="T8" s="1034"/>
    </row>
    <row r="9" spans="1:22" ht="30.75" customHeight="1" x14ac:dyDescent="0.2">
      <c r="A9" s="936" t="s">
        <v>2</v>
      </c>
      <c r="B9" s="936" t="s">
        <v>3</v>
      </c>
      <c r="C9" s="1035" t="s">
        <v>503</v>
      </c>
      <c r="D9" s="1036"/>
      <c r="E9" s="1036"/>
      <c r="F9" s="1036"/>
      <c r="G9" s="1037"/>
      <c r="H9" s="1038" t="s">
        <v>83</v>
      </c>
      <c r="I9" s="1035" t="s">
        <v>84</v>
      </c>
      <c r="J9" s="1036"/>
      <c r="K9" s="1036"/>
      <c r="L9" s="1037"/>
      <c r="M9" s="1035" t="s">
        <v>901</v>
      </c>
      <c r="N9" s="1036"/>
      <c r="O9" s="1036"/>
      <c r="P9" s="1037"/>
      <c r="Q9" s="1038" t="s">
        <v>902</v>
      </c>
      <c r="R9" s="1133"/>
      <c r="S9" s="1134"/>
      <c r="T9" s="936" t="s">
        <v>903</v>
      </c>
    </row>
    <row r="10" spans="1:22" ht="44.45" customHeight="1" x14ac:dyDescent="0.2">
      <c r="A10" s="936"/>
      <c r="B10" s="936"/>
      <c r="C10" s="498" t="s">
        <v>5</v>
      </c>
      <c r="D10" s="498" t="s">
        <v>6</v>
      </c>
      <c r="E10" s="498" t="s">
        <v>366</v>
      </c>
      <c r="F10" s="500" t="s">
        <v>98</v>
      </c>
      <c r="G10" s="500" t="s">
        <v>230</v>
      </c>
      <c r="H10" s="1039"/>
      <c r="I10" s="498" t="s">
        <v>181</v>
      </c>
      <c r="J10" s="498" t="s">
        <v>115</v>
      </c>
      <c r="K10" s="498" t="s">
        <v>116</v>
      </c>
      <c r="L10" s="498" t="s">
        <v>451</v>
      </c>
      <c r="M10" s="498" t="s">
        <v>904</v>
      </c>
      <c r="N10" s="498" t="s">
        <v>905</v>
      </c>
      <c r="O10" s="498" t="s">
        <v>906</v>
      </c>
      <c r="P10" s="498" t="s">
        <v>907</v>
      </c>
      <c r="Q10" s="498" t="s">
        <v>908</v>
      </c>
      <c r="R10" s="500" t="s">
        <v>909</v>
      </c>
      <c r="S10" s="473" t="s">
        <v>17</v>
      </c>
      <c r="T10" s="936"/>
    </row>
    <row r="11" spans="1:22" s="271" customFormat="1" x14ac:dyDescent="0.2">
      <c r="A11" s="498">
        <v>1</v>
      </c>
      <c r="B11" s="498">
        <v>2</v>
      </c>
      <c r="C11" s="498">
        <v>3</v>
      </c>
      <c r="D11" s="498">
        <v>4</v>
      </c>
      <c r="E11" s="498">
        <v>5</v>
      </c>
      <c r="F11" s="498">
        <v>6</v>
      </c>
      <c r="G11" s="498">
        <v>7</v>
      </c>
      <c r="H11" s="498">
        <v>8</v>
      </c>
      <c r="I11" s="498">
        <v>9</v>
      </c>
      <c r="J11" s="498">
        <v>10</v>
      </c>
      <c r="K11" s="498">
        <v>11</v>
      </c>
      <c r="L11" s="498">
        <v>12</v>
      </c>
      <c r="M11" s="498">
        <v>13</v>
      </c>
      <c r="N11" s="498">
        <v>14</v>
      </c>
      <c r="O11" s="498">
        <v>15</v>
      </c>
      <c r="P11" s="498">
        <v>16</v>
      </c>
      <c r="Q11" s="498">
        <v>17</v>
      </c>
      <c r="R11" s="498">
        <v>18</v>
      </c>
      <c r="S11" s="498">
        <v>19</v>
      </c>
      <c r="T11" s="498">
        <v>20</v>
      </c>
    </row>
    <row r="12" spans="1:22" x14ac:dyDescent="0.2">
      <c r="A12" s="519">
        <v>1</v>
      </c>
      <c r="B12" s="265" t="s">
        <v>830</v>
      </c>
      <c r="C12" s="370">
        <f>AT27_Req_FG_CA_Pry!C12</f>
        <v>15289</v>
      </c>
      <c r="D12" s="370">
        <f>AT27_Req_FG_CA_Pry!D12</f>
        <v>0</v>
      </c>
      <c r="E12" s="370">
        <f>AT27_Req_FG_CA_Pry!E12</f>
        <v>150</v>
      </c>
      <c r="F12" s="370">
        <f>AT27_Req_FG_CA_Pry!F12</f>
        <v>0</v>
      </c>
      <c r="G12" s="370">
        <f>C12+D12+E12+F12</f>
        <v>15439</v>
      </c>
      <c r="H12" s="296">
        <v>237</v>
      </c>
      <c r="I12" s="376">
        <f>L12+K12+J12</f>
        <v>365.90430000000003</v>
      </c>
      <c r="J12" s="376">
        <f>G12*H12*0.0001</f>
        <v>365.90430000000003</v>
      </c>
      <c r="K12" s="265">
        <v>0</v>
      </c>
      <c r="L12" s="265">
        <v>0</v>
      </c>
      <c r="M12" s="376">
        <f>N12+O12+P12</f>
        <v>10.977129000000001</v>
      </c>
      <c r="N12" s="376">
        <f>J12*3000/100000</f>
        <v>10.977129000000001</v>
      </c>
      <c r="O12" s="265">
        <v>0</v>
      </c>
      <c r="P12" s="265">
        <v>0</v>
      </c>
      <c r="Q12" s="376">
        <f>G12*H12*4/100000</f>
        <v>146.36171999999999</v>
      </c>
      <c r="R12" s="376">
        <f>G12*H12*0.44/100000</f>
        <v>16.0997892</v>
      </c>
      <c r="S12" s="376">
        <f>Q12+R12</f>
        <v>162.46150919999999</v>
      </c>
      <c r="T12" s="474">
        <f>I12*1580/100000</f>
        <v>5.7812879400000012</v>
      </c>
      <c r="U12" s="475"/>
      <c r="V12" s="475"/>
    </row>
    <row r="13" spans="1:22" x14ac:dyDescent="0.2">
      <c r="A13" s="519">
        <v>2</v>
      </c>
      <c r="B13" s="265" t="s">
        <v>831</v>
      </c>
      <c r="C13" s="370">
        <f>AT27_Req_FG_CA_Pry!C13</f>
        <v>35674</v>
      </c>
      <c r="D13" s="370">
        <f>AT27_Req_FG_CA_Pry!D13</f>
        <v>0</v>
      </c>
      <c r="E13" s="370">
        <f>AT27_Req_FG_CA_Pry!E13</f>
        <v>743</v>
      </c>
      <c r="F13" s="370">
        <f>AT27_Req_FG_CA_Pry!F13</f>
        <v>0</v>
      </c>
      <c r="G13" s="370">
        <f t="shared" ref="G13:G23" si="0">C13+D13+E13+F13</f>
        <v>36417</v>
      </c>
      <c r="H13" s="296">
        <v>237</v>
      </c>
      <c r="I13" s="376">
        <f t="shared" ref="I13:I23" si="1">L13+K13+J13</f>
        <v>863.0829</v>
      </c>
      <c r="J13" s="376">
        <f t="shared" ref="J13:J23" si="2">G13*H13*0.0001</f>
        <v>863.0829</v>
      </c>
      <c r="K13" s="265">
        <v>0</v>
      </c>
      <c r="L13" s="265">
        <v>0</v>
      </c>
      <c r="M13" s="376">
        <f t="shared" ref="M13:M23" si="3">N13+O13+P13</f>
        <v>25.892487000000003</v>
      </c>
      <c r="N13" s="376">
        <f t="shared" ref="N13:N23" si="4">J13*3000/100000</f>
        <v>25.892487000000003</v>
      </c>
      <c r="O13" s="265">
        <v>0</v>
      </c>
      <c r="P13" s="265">
        <v>0</v>
      </c>
      <c r="Q13" s="376">
        <f t="shared" ref="Q13:Q23" si="5">G13*H13*4/100000</f>
        <v>345.23316</v>
      </c>
      <c r="R13" s="376">
        <f t="shared" ref="R13:R23" si="6">G13*H13*0.44/100000</f>
        <v>37.975647600000002</v>
      </c>
      <c r="S13" s="376">
        <f t="shared" ref="S13:S23" si="7">Q13+R13</f>
        <v>383.2088076</v>
      </c>
      <c r="T13" s="474">
        <f t="shared" ref="T13:T23" si="8">I13*1580/100000</f>
        <v>13.63670982</v>
      </c>
      <c r="U13" s="475"/>
      <c r="V13" s="475"/>
    </row>
    <row r="14" spans="1:22" x14ac:dyDescent="0.2">
      <c r="A14" s="519">
        <v>3</v>
      </c>
      <c r="B14" s="265" t="s">
        <v>832</v>
      </c>
      <c r="C14" s="370">
        <f>AT27_Req_FG_CA_Pry!C14</f>
        <v>14800</v>
      </c>
      <c r="D14" s="370">
        <f>AT27_Req_FG_CA_Pry!D14</f>
        <v>0</v>
      </c>
      <c r="E14" s="370">
        <f>AT27_Req_FG_CA_Pry!E14</f>
        <v>149</v>
      </c>
      <c r="F14" s="370">
        <f>AT27_Req_FG_CA_Pry!F14</f>
        <v>0</v>
      </c>
      <c r="G14" s="370">
        <f t="shared" si="0"/>
        <v>14949</v>
      </c>
      <c r="H14" s="296">
        <v>237</v>
      </c>
      <c r="I14" s="376">
        <f t="shared" si="1"/>
        <v>354.29130000000004</v>
      </c>
      <c r="J14" s="376">
        <f t="shared" si="2"/>
        <v>354.29130000000004</v>
      </c>
      <c r="K14" s="265">
        <v>0</v>
      </c>
      <c r="L14" s="265">
        <v>0</v>
      </c>
      <c r="M14" s="376">
        <f t="shared" si="3"/>
        <v>10.628739000000001</v>
      </c>
      <c r="N14" s="376">
        <f t="shared" si="4"/>
        <v>10.628739000000001</v>
      </c>
      <c r="O14" s="265">
        <v>0</v>
      </c>
      <c r="P14" s="265">
        <v>0</v>
      </c>
      <c r="Q14" s="376">
        <f t="shared" si="5"/>
        <v>141.71652</v>
      </c>
      <c r="R14" s="376">
        <f t="shared" si="6"/>
        <v>15.588817199999999</v>
      </c>
      <c r="S14" s="376">
        <f t="shared" si="7"/>
        <v>157.3053372</v>
      </c>
      <c r="T14" s="474">
        <f t="shared" si="8"/>
        <v>5.5978025400000009</v>
      </c>
      <c r="U14" s="475"/>
      <c r="V14" s="475"/>
    </row>
    <row r="15" spans="1:22" x14ac:dyDescent="0.2">
      <c r="A15" s="519">
        <v>4</v>
      </c>
      <c r="B15" s="265" t="s">
        <v>833</v>
      </c>
      <c r="C15" s="370">
        <f>AT27_Req_FG_CA_Pry!C15</f>
        <v>40368</v>
      </c>
      <c r="D15" s="370">
        <f>AT27_Req_FG_CA_Pry!D15</f>
        <v>0</v>
      </c>
      <c r="E15" s="370">
        <f>AT27_Req_FG_CA_Pry!E15</f>
        <v>396</v>
      </c>
      <c r="F15" s="370">
        <f>AT27_Req_FG_CA_Pry!F15</f>
        <v>0</v>
      </c>
      <c r="G15" s="370">
        <f t="shared" si="0"/>
        <v>40764</v>
      </c>
      <c r="H15" s="296">
        <v>237</v>
      </c>
      <c r="I15" s="376">
        <f t="shared" si="1"/>
        <v>966.10680000000002</v>
      </c>
      <c r="J15" s="376">
        <f t="shared" si="2"/>
        <v>966.10680000000002</v>
      </c>
      <c r="K15" s="265">
        <v>0</v>
      </c>
      <c r="L15" s="265">
        <v>0</v>
      </c>
      <c r="M15" s="376">
        <f t="shared" si="3"/>
        <v>28.983204000000001</v>
      </c>
      <c r="N15" s="376">
        <f t="shared" si="4"/>
        <v>28.983204000000001</v>
      </c>
      <c r="O15" s="265">
        <v>0</v>
      </c>
      <c r="P15" s="265">
        <v>0</v>
      </c>
      <c r="Q15" s="376">
        <f t="shared" si="5"/>
        <v>386.44272000000001</v>
      </c>
      <c r="R15" s="376">
        <f t="shared" si="6"/>
        <v>42.508699200000002</v>
      </c>
      <c r="S15" s="376">
        <f t="shared" si="7"/>
        <v>428.95141920000003</v>
      </c>
      <c r="T15" s="474">
        <f t="shared" si="8"/>
        <v>15.26448744</v>
      </c>
      <c r="U15" s="475"/>
      <c r="V15" s="475"/>
    </row>
    <row r="16" spans="1:22" x14ac:dyDescent="0.2">
      <c r="A16" s="519">
        <v>5</v>
      </c>
      <c r="B16" s="265" t="s">
        <v>834</v>
      </c>
      <c r="C16" s="370">
        <f>AT27_Req_FG_CA_Pry!C16</f>
        <v>3370</v>
      </c>
      <c r="D16" s="370">
        <f>AT27_Req_FG_CA_Pry!D16</f>
        <v>0</v>
      </c>
      <c r="E16" s="370">
        <f>AT27_Req_FG_CA_Pry!E16</f>
        <v>19</v>
      </c>
      <c r="F16" s="370">
        <f>AT27_Req_FG_CA_Pry!F16</f>
        <v>0</v>
      </c>
      <c r="G16" s="370">
        <f t="shared" si="0"/>
        <v>3389</v>
      </c>
      <c r="H16" s="296">
        <v>237</v>
      </c>
      <c r="I16" s="376">
        <f t="shared" si="1"/>
        <v>80.319299999999998</v>
      </c>
      <c r="J16" s="376">
        <f t="shared" si="2"/>
        <v>80.319299999999998</v>
      </c>
      <c r="K16" s="265">
        <v>0</v>
      </c>
      <c r="L16" s="265">
        <v>0</v>
      </c>
      <c r="M16" s="376">
        <f t="shared" si="3"/>
        <v>2.4095789999999999</v>
      </c>
      <c r="N16" s="376">
        <f t="shared" si="4"/>
        <v>2.4095789999999999</v>
      </c>
      <c r="O16" s="265">
        <v>0</v>
      </c>
      <c r="P16" s="265">
        <v>0</v>
      </c>
      <c r="Q16" s="376">
        <f t="shared" si="5"/>
        <v>32.127719999999997</v>
      </c>
      <c r="R16" s="376">
        <f t="shared" si="6"/>
        <v>3.5340491999999997</v>
      </c>
      <c r="S16" s="376">
        <f t="shared" si="7"/>
        <v>35.661769199999995</v>
      </c>
      <c r="T16" s="474">
        <f t="shared" si="8"/>
        <v>1.2690449399999999</v>
      </c>
      <c r="U16" s="475"/>
      <c r="V16" s="475"/>
    </row>
    <row r="17" spans="1:22" x14ac:dyDescent="0.2">
      <c r="A17" s="519">
        <v>6</v>
      </c>
      <c r="B17" s="265" t="s">
        <v>835</v>
      </c>
      <c r="C17" s="370">
        <f>AT27_Req_FG_CA_Pry!C17</f>
        <v>22766</v>
      </c>
      <c r="D17" s="370">
        <f>AT27_Req_FG_CA_Pry!D17</f>
        <v>0</v>
      </c>
      <c r="E17" s="370">
        <f>AT27_Req_FG_CA_Pry!E17</f>
        <v>234</v>
      </c>
      <c r="F17" s="370">
        <f>AT27_Req_FG_CA_Pry!F17</f>
        <v>0</v>
      </c>
      <c r="G17" s="370">
        <f t="shared" si="0"/>
        <v>23000</v>
      </c>
      <c r="H17" s="296">
        <v>237</v>
      </c>
      <c r="I17" s="376">
        <f t="shared" si="1"/>
        <v>545.1</v>
      </c>
      <c r="J17" s="376">
        <f t="shared" si="2"/>
        <v>545.1</v>
      </c>
      <c r="K17" s="265">
        <v>0</v>
      </c>
      <c r="L17" s="265">
        <v>0</v>
      </c>
      <c r="M17" s="376">
        <f t="shared" si="3"/>
        <v>16.353000000000002</v>
      </c>
      <c r="N17" s="376">
        <f t="shared" si="4"/>
        <v>16.353000000000002</v>
      </c>
      <c r="O17" s="265">
        <v>0</v>
      </c>
      <c r="P17" s="265">
        <v>0</v>
      </c>
      <c r="Q17" s="376">
        <f t="shared" si="5"/>
        <v>218.04</v>
      </c>
      <c r="R17" s="376">
        <f t="shared" si="6"/>
        <v>23.984400000000001</v>
      </c>
      <c r="S17" s="376">
        <f t="shared" si="7"/>
        <v>242.02439999999999</v>
      </c>
      <c r="T17" s="474">
        <f t="shared" si="8"/>
        <v>8.6125799999999995</v>
      </c>
      <c r="U17" s="475"/>
      <c r="V17" s="475"/>
    </row>
    <row r="18" spans="1:22" x14ac:dyDescent="0.2">
      <c r="A18" s="519">
        <v>7</v>
      </c>
      <c r="B18" s="520" t="s">
        <v>836</v>
      </c>
      <c r="C18" s="370">
        <f>AT27_Req_FG_CA_Pry!C18</f>
        <v>1259</v>
      </c>
      <c r="D18" s="370">
        <f>AT27_Req_FG_CA_Pry!D18</f>
        <v>0</v>
      </c>
      <c r="E18" s="370">
        <f>AT27_Req_FG_CA_Pry!E18</f>
        <v>100</v>
      </c>
      <c r="F18" s="370">
        <f>AT27_Req_FG_CA_Pry!F18</f>
        <v>0</v>
      </c>
      <c r="G18" s="370">
        <f t="shared" si="0"/>
        <v>1359</v>
      </c>
      <c r="H18" s="296">
        <v>237</v>
      </c>
      <c r="I18" s="376">
        <f t="shared" si="1"/>
        <v>32.208300000000001</v>
      </c>
      <c r="J18" s="376">
        <f t="shared" si="2"/>
        <v>32.208300000000001</v>
      </c>
      <c r="K18" s="265">
        <v>0</v>
      </c>
      <c r="L18" s="265">
        <v>0</v>
      </c>
      <c r="M18" s="376">
        <f t="shared" si="3"/>
        <v>0.96624900000000014</v>
      </c>
      <c r="N18" s="376">
        <f t="shared" si="4"/>
        <v>0.96624900000000014</v>
      </c>
      <c r="O18" s="265">
        <v>0</v>
      </c>
      <c r="P18" s="265">
        <v>0</v>
      </c>
      <c r="Q18" s="376">
        <f t="shared" si="5"/>
        <v>12.883319999999999</v>
      </c>
      <c r="R18" s="376">
        <f t="shared" si="6"/>
        <v>1.4171651999999999</v>
      </c>
      <c r="S18" s="376">
        <f t="shared" si="7"/>
        <v>14.300485199999999</v>
      </c>
      <c r="T18" s="474">
        <f t="shared" si="8"/>
        <v>0.50889114000000002</v>
      </c>
      <c r="U18" s="475"/>
      <c r="V18" s="475"/>
    </row>
    <row r="19" spans="1:22" x14ac:dyDescent="0.2">
      <c r="A19" s="519">
        <v>8</v>
      </c>
      <c r="B19" s="265" t="s">
        <v>837</v>
      </c>
      <c r="C19" s="370">
        <f>AT27_Req_FG_CA_Pry!C19</f>
        <v>40778</v>
      </c>
      <c r="D19" s="370">
        <f>AT27_Req_FG_CA_Pry!D19</f>
        <v>0</v>
      </c>
      <c r="E19" s="370">
        <f>AT27_Req_FG_CA_Pry!E19</f>
        <v>206</v>
      </c>
      <c r="F19" s="370">
        <f>AT27_Req_FG_CA_Pry!F19</f>
        <v>0</v>
      </c>
      <c r="G19" s="370">
        <f t="shared" si="0"/>
        <v>40984</v>
      </c>
      <c r="H19" s="296">
        <v>237</v>
      </c>
      <c r="I19" s="376">
        <f t="shared" si="1"/>
        <v>971.32080000000008</v>
      </c>
      <c r="J19" s="376">
        <f t="shared" si="2"/>
        <v>971.32080000000008</v>
      </c>
      <c r="K19" s="265">
        <v>0</v>
      </c>
      <c r="L19" s="265">
        <v>0</v>
      </c>
      <c r="M19" s="376">
        <f t="shared" si="3"/>
        <v>29.139624000000005</v>
      </c>
      <c r="N19" s="376">
        <f t="shared" si="4"/>
        <v>29.139624000000005</v>
      </c>
      <c r="O19" s="265">
        <v>0</v>
      </c>
      <c r="P19" s="265">
        <v>0</v>
      </c>
      <c r="Q19" s="376">
        <f t="shared" si="5"/>
        <v>388.52832000000001</v>
      </c>
      <c r="R19" s="376">
        <f t="shared" si="6"/>
        <v>42.738115200000003</v>
      </c>
      <c r="S19" s="376">
        <f t="shared" si="7"/>
        <v>431.26643519999999</v>
      </c>
      <c r="T19" s="474">
        <f t="shared" si="8"/>
        <v>15.34686864</v>
      </c>
      <c r="U19" s="475"/>
      <c r="V19" s="475"/>
    </row>
    <row r="20" spans="1:22" x14ac:dyDescent="0.2">
      <c r="A20" s="519">
        <v>9</v>
      </c>
      <c r="B20" s="265" t="s">
        <v>838</v>
      </c>
      <c r="C20" s="370">
        <f>AT27_Req_FG_CA_Pry!C20</f>
        <v>33428</v>
      </c>
      <c r="D20" s="370">
        <f>AT27_Req_FG_CA_Pry!D20</f>
        <v>0</v>
      </c>
      <c r="E20" s="370">
        <f>AT27_Req_FG_CA_Pry!E20</f>
        <v>185</v>
      </c>
      <c r="F20" s="370">
        <f>AT27_Req_FG_CA_Pry!F20</f>
        <v>0</v>
      </c>
      <c r="G20" s="370">
        <f t="shared" si="0"/>
        <v>33613</v>
      </c>
      <c r="H20" s="296">
        <v>237</v>
      </c>
      <c r="I20" s="376">
        <f t="shared" si="1"/>
        <v>796.62810000000002</v>
      </c>
      <c r="J20" s="376">
        <f t="shared" si="2"/>
        <v>796.62810000000002</v>
      </c>
      <c r="K20" s="265">
        <v>0</v>
      </c>
      <c r="L20" s="265">
        <v>0</v>
      </c>
      <c r="M20" s="376">
        <f t="shared" si="3"/>
        <v>23.898843000000003</v>
      </c>
      <c r="N20" s="376">
        <f t="shared" si="4"/>
        <v>23.898843000000003</v>
      </c>
      <c r="O20" s="265">
        <v>0</v>
      </c>
      <c r="P20" s="265">
        <v>0</v>
      </c>
      <c r="Q20" s="376">
        <f t="shared" si="5"/>
        <v>318.65123999999997</v>
      </c>
      <c r="R20" s="376">
        <f t="shared" si="6"/>
        <v>35.0516364</v>
      </c>
      <c r="S20" s="376">
        <f t="shared" si="7"/>
        <v>353.70287639999998</v>
      </c>
      <c r="T20" s="474">
        <f t="shared" si="8"/>
        <v>12.58672398</v>
      </c>
      <c r="U20" s="475"/>
      <c r="V20" s="475"/>
    </row>
    <row r="21" spans="1:22" x14ac:dyDescent="0.2">
      <c r="A21" s="519">
        <v>10</v>
      </c>
      <c r="B21" s="265" t="s">
        <v>839</v>
      </c>
      <c r="C21" s="370">
        <f>AT27_Req_FG_CA_Pry!C21</f>
        <v>33178</v>
      </c>
      <c r="D21" s="370">
        <f>AT27_Req_FG_CA_Pry!D21</f>
        <v>0</v>
      </c>
      <c r="E21" s="370">
        <f>AT27_Req_FG_CA_Pry!E21</f>
        <v>524</v>
      </c>
      <c r="F21" s="370">
        <f>AT27_Req_FG_CA_Pry!F21</f>
        <v>0</v>
      </c>
      <c r="G21" s="370">
        <f t="shared" si="0"/>
        <v>33702</v>
      </c>
      <c r="H21" s="296">
        <v>237</v>
      </c>
      <c r="I21" s="376">
        <f t="shared" si="1"/>
        <v>798.73740000000009</v>
      </c>
      <c r="J21" s="376">
        <f t="shared" si="2"/>
        <v>798.73740000000009</v>
      </c>
      <c r="K21" s="265">
        <v>0</v>
      </c>
      <c r="L21" s="265">
        <v>0</v>
      </c>
      <c r="M21" s="376">
        <f t="shared" si="3"/>
        <v>23.962122000000001</v>
      </c>
      <c r="N21" s="376">
        <f t="shared" si="4"/>
        <v>23.962122000000001</v>
      </c>
      <c r="O21" s="265">
        <v>0</v>
      </c>
      <c r="P21" s="265">
        <v>0</v>
      </c>
      <c r="Q21" s="376">
        <f t="shared" si="5"/>
        <v>319.49495999999999</v>
      </c>
      <c r="R21" s="376">
        <f t="shared" si="6"/>
        <v>35.144445599999997</v>
      </c>
      <c r="S21" s="376">
        <f t="shared" si="7"/>
        <v>354.63940559999998</v>
      </c>
      <c r="T21" s="474">
        <f t="shared" si="8"/>
        <v>12.620050920000002</v>
      </c>
      <c r="U21" s="475"/>
      <c r="V21" s="475"/>
    </row>
    <row r="22" spans="1:22" x14ac:dyDescent="0.2">
      <c r="A22" s="519">
        <v>11</v>
      </c>
      <c r="B22" s="265" t="s">
        <v>840</v>
      </c>
      <c r="C22" s="370">
        <f>AT27_Req_FG_CA_Pry!C22</f>
        <v>29253</v>
      </c>
      <c r="D22" s="370">
        <f>AT27_Req_FG_CA_Pry!D22</f>
        <v>0</v>
      </c>
      <c r="E22" s="370">
        <f>AT27_Req_FG_CA_Pry!E22</f>
        <v>1437</v>
      </c>
      <c r="F22" s="370">
        <f>AT27_Req_FG_CA_Pry!F22</f>
        <v>0</v>
      </c>
      <c r="G22" s="370">
        <f t="shared" si="0"/>
        <v>30690</v>
      </c>
      <c r="H22" s="296">
        <v>237</v>
      </c>
      <c r="I22" s="376">
        <f t="shared" si="1"/>
        <v>727.35300000000007</v>
      </c>
      <c r="J22" s="376">
        <f t="shared" si="2"/>
        <v>727.35300000000007</v>
      </c>
      <c r="K22" s="265">
        <v>0</v>
      </c>
      <c r="L22" s="265">
        <v>0</v>
      </c>
      <c r="M22" s="376">
        <f t="shared" si="3"/>
        <v>21.820589999999999</v>
      </c>
      <c r="N22" s="376">
        <f t="shared" si="4"/>
        <v>21.820589999999999</v>
      </c>
      <c r="O22" s="265">
        <v>0</v>
      </c>
      <c r="P22" s="265">
        <v>0</v>
      </c>
      <c r="Q22" s="376">
        <f t="shared" si="5"/>
        <v>290.94119999999998</v>
      </c>
      <c r="R22" s="376">
        <f t="shared" si="6"/>
        <v>32.003532</v>
      </c>
      <c r="S22" s="376">
        <f t="shared" si="7"/>
        <v>322.94473199999999</v>
      </c>
      <c r="T22" s="474">
        <f t="shared" si="8"/>
        <v>11.492177399999999</v>
      </c>
      <c r="U22" s="475"/>
      <c r="V22" s="475"/>
    </row>
    <row r="23" spans="1:22" x14ac:dyDescent="0.2">
      <c r="A23" s="519">
        <v>12</v>
      </c>
      <c r="B23" s="265" t="s">
        <v>841</v>
      </c>
      <c r="C23" s="370">
        <f>AT27_Req_FG_CA_Pry!C23</f>
        <v>21967</v>
      </c>
      <c r="D23" s="370">
        <f>AT27_Req_FG_CA_Pry!D23</f>
        <v>0</v>
      </c>
      <c r="E23" s="370">
        <f>AT27_Req_FG_CA_Pry!E23</f>
        <v>1309</v>
      </c>
      <c r="F23" s="370">
        <f>AT27_Req_FG_CA_Pry!F23</f>
        <v>0</v>
      </c>
      <c r="G23" s="370">
        <f t="shared" si="0"/>
        <v>23276</v>
      </c>
      <c r="H23" s="296">
        <v>237</v>
      </c>
      <c r="I23" s="376">
        <f t="shared" si="1"/>
        <v>551.64120000000003</v>
      </c>
      <c r="J23" s="376">
        <f t="shared" si="2"/>
        <v>551.64120000000003</v>
      </c>
      <c r="K23" s="265">
        <v>0</v>
      </c>
      <c r="L23" s="265">
        <v>0</v>
      </c>
      <c r="M23" s="376">
        <f t="shared" si="3"/>
        <v>16.549236000000001</v>
      </c>
      <c r="N23" s="376">
        <f t="shared" si="4"/>
        <v>16.549236000000001</v>
      </c>
      <c r="O23" s="265">
        <v>0</v>
      </c>
      <c r="P23" s="265">
        <v>0</v>
      </c>
      <c r="Q23" s="376">
        <f t="shared" si="5"/>
        <v>220.65647999999999</v>
      </c>
      <c r="R23" s="376">
        <f t="shared" si="6"/>
        <v>24.272212799999998</v>
      </c>
      <c r="S23" s="376">
        <f t="shared" si="7"/>
        <v>244.92869279999999</v>
      </c>
      <c r="T23" s="474">
        <f t="shared" si="8"/>
        <v>8.7159309599999997</v>
      </c>
      <c r="U23" s="475"/>
      <c r="V23" s="475"/>
    </row>
    <row r="24" spans="1:22" x14ac:dyDescent="0.2">
      <c r="A24" s="324"/>
      <c r="B24" s="324" t="s">
        <v>17</v>
      </c>
      <c r="C24" s="370">
        <f>SUM(C12:C23)</f>
        <v>292130</v>
      </c>
      <c r="D24" s="370">
        <f>SUM(D12:D23)</f>
        <v>0</v>
      </c>
      <c r="E24" s="370">
        <f>SUM(E12:E23)</f>
        <v>5452</v>
      </c>
      <c r="F24" s="370">
        <f>SUM(F12:F23)</f>
        <v>0</v>
      </c>
      <c r="G24" s="370">
        <f>SUM(G12:G23)</f>
        <v>297582</v>
      </c>
      <c r="H24" s="296">
        <v>237</v>
      </c>
      <c r="I24" s="376">
        <f>SUM(I12:I23)</f>
        <v>7052.6934000000001</v>
      </c>
      <c r="J24" s="376">
        <f>SUM(J12:J23)</f>
        <v>7052.6934000000001</v>
      </c>
      <c r="K24" s="376">
        <f t="shared" ref="K24:S24" si="9">SUM(K12:K23)</f>
        <v>0</v>
      </c>
      <c r="L24" s="376">
        <f t="shared" si="9"/>
        <v>0</v>
      </c>
      <c r="M24" s="376">
        <f t="shared" si="9"/>
        <v>211.58080200000001</v>
      </c>
      <c r="N24" s="376">
        <f t="shared" si="9"/>
        <v>211.58080200000001</v>
      </c>
      <c r="O24" s="376">
        <f t="shared" si="9"/>
        <v>0</v>
      </c>
      <c r="P24" s="376">
        <f t="shared" si="9"/>
        <v>0</v>
      </c>
      <c r="Q24" s="376">
        <f>SUM(Q12:Q23)</f>
        <v>2821.0773599999998</v>
      </c>
      <c r="R24" s="376">
        <f t="shared" si="9"/>
        <v>310.31850959999997</v>
      </c>
      <c r="S24" s="376">
        <f t="shared" si="9"/>
        <v>3131.3958696</v>
      </c>
      <c r="T24" s="376">
        <f>SUM(T12:T23)</f>
        <v>111.43255572000001</v>
      </c>
      <c r="U24" s="475"/>
    </row>
    <row r="25" spans="1:22" x14ac:dyDescent="0.2">
      <c r="A25" s="268"/>
      <c r="B25" s="268"/>
      <c r="C25" s="268"/>
      <c r="D25" s="268"/>
      <c r="E25" s="268"/>
      <c r="F25" s="268"/>
      <c r="G25" s="268"/>
      <c r="H25" s="268"/>
      <c r="U25" s="475"/>
    </row>
    <row r="26" spans="1:22" x14ac:dyDescent="0.2">
      <c r="A26" s="269"/>
      <c r="B26" s="270"/>
      <c r="C26" s="270"/>
      <c r="D26" s="268"/>
      <c r="E26" s="268"/>
      <c r="F26" s="268"/>
      <c r="G26" s="268"/>
      <c r="H26" s="268"/>
      <c r="I26" s="475"/>
      <c r="Q26" s="475"/>
      <c r="R26" s="475"/>
      <c r="S26" s="475"/>
    </row>
    <row r="27" spans="1:22" x14ac:dyDescent="0.2">
      <c r="A27" s="271"/>
      <c r="B27" s="271"/>
      <c r="C27" s="271"/>
    </row>
    <row r="28" spans="1:22" x14ac:dyDescent="0.2">
      <c r="A28" s="271"/>
      <c r="B28" s="271"/>
      <c r="C28" s="271"/>
    </row>
    <row r="29" spans="1:22" x14ac:dyDescent="0.2">
      <c r="A29" s="271"/>
      <c r="B29" s="271"/>
      <c r="C29" s="271"/>
    </row>
    <row r="31" spans="1:22" x14ac:dyDescent="0.2">
      <c r="A31" s="1032"/>
      <c r="B31" s="1032"/>
      <c r="C31" s="1032"/>
      <c r="D31" s="1032"/>
      <c r="E31" s="1032"/>
      <c r="F31" s="1032"/>
      <c r="G31" s="1032"/>
      <c r="H31" s="1032"/>
      <c r="I31" s="1032"/>
      <c r="J31" s="1032"/>
      <c r="K31" s="1032"/>
      <c r="L31" s="1032"/>
      <c r="M31" s="1032"/>
      <c r="N31" s="1032"/>
      <c r="O31" s="1032"/>
      <c r="P31" s="1032"/>
      <c r="Q31" s="1032"/>
      <c r="R31" s="1032"/>
      <c r="S31" s="1032"/>
      <c r="T31" s="1032"/>
    </row>
    <row r="33" spans="1:18" x14ac:dyDescent="0.2">
      <c r="O33" s="1135" t="s">
        <v>13</v>
      </c>
      <c r="P33" s="1135"/>
      <c r="Q33" s="1135"/>
      <c r="R33" s="1135"/>
    </row>
    <row r="34" spans="1:18" x14ac:dyDescent="0.2">
      <c r="A34" s="271" t="s">
        <v>12</v>
      </c>
      <c r="O34" s="1136" t="s">
        <v>910</v>
      </c>
      <c r="P34" s="1136"/>
      <c r="Q34" s="1136"/>
      <c r="R34" s="1136"/>
    </row>
    <row r="35" spans="1:18" x14ac:dyDescent="0.2">
      <c r="O35" s="1135" t="s">
        <v>911</v>
      </c>
      <c r="P35" s="1135"/>
      <c r="Q35" s="1135"/>
      <c r="R35" s="1135"/>
    </row>
    <row r="36" spans="1:18" x14ac:dyDescent="0.2">
      <c r="O36" s="1027" t="s">
        <v>912</v>
      </c>
      <c r="P36" s="1027"/>
      <c r="Q36" s="1027"/>
      <c r="R36" s="1027"/>
    </row>
  </sheetData>
  <mergeCells count="20">
    <mergeCell ref="O33:R33"/>
    <mergeCell ref="O34:R34"/>
    <mergeCell ref="O35:R35"/>
    <mergeCell ref="O36:R36"/>
    <mergeCell ref="A31:T31"/>
    <mergeCell ref="L8:T8"/>
    <mergeCell ref="A9:A10"/>
    <mergeCell ref="B9:B10"/>
    <mergeCell ref="C9:G9"/>
    <mergeCell ref="H9:H10"/>
    <mergeCell ref="I9:L9"/>
    <mergeCell ref="M9:P9"/>
    <mergeCell ref="Q9:S9"/>
    <mergeCell ref="T9:T10"/>
    <mergeCell ref="A7:T7"/>
    <mergeCell ref="G2:I2"/>
    <mergeCell ref="S2:T2"/>
    <mergeCell ref="A3:T3"/>
    <mergeCell ref="A4:T4"/>
    <mergeCell ref="A5:R6"/>
  </mergeCells>
  <pageMargins left="0.7" right="0.7" top="0.75" bottom="0.75" header="0.3" footer="0.3"/>
  <pageSetup scale="6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view="pageBreakPreview" topLeftCell="A10" zoomScaleNormal="90" zoomScaleSheetLayoutView="100" workbookViewId="0">
      <selection activeCell="B16" sqref="B16"/>
    </sheetView>
  </sheetViews>
  <sheetFormatPr defaultRowHeight="12.75" x14ac:dyDescent="0.2"/>
  <cols>
    <col min="1" max="1" width="8.28515625" customWidth="1"/>
    <col min="2" max="2" width="15.5703125" customWidth="1"/>
    <col min="3" max="3" width="17.28515625" customWidth="1"/>
    <col min="4" max="4" width="21" customWidth="1"/>
    <col min="5" max="5" width="21.140625" customWidth="1"/>
    <col min="6" max="6" width="20.7109375" customWidth="1"/>
    <col min="7" max="7" width="23.5703125" customWidth="1"/>
    <col min="8" max="8" width="22.7109375" customWidth="1"/>
    <col min="9" max="9" width="0.28515625" customWidth="1"/>
  </cols>
  <sheetData>
    <row r="1" spans="1:9" ht="30" customHeight="1" x14ac:dyDescent="0.2"/>
    <row r="2" spans="1:9" ht="15" customHeight="1" x14ac:dyDescent="0.35">
      <c r="A2" s="772" t="s">
        <v>0</v>
      </c>
      <c r="B2" s="772"/>
      <c r="C2" s="772"/>
      <c r="D2" s="772"/>
      <c r="E2" s="772"/>
      <c r="F2" s="772"/>
      <c r="G2" s="772"/>
      <c r="H2" s="189" t="s">
        <v>263</v>
      </c>
    </row>
    <row r="3" spans="1:9" ht="21" x14ac:dyDescent="0.35">
      <c r="A3" s="773" t="s">
        <v>655</v>
      </c>
      <c r="B3" s="773"/>
      <c r="C3" s="773"/>
      <c r="D3" s="773"/>
      <c r="E3" s="773"/>
      <c r="F3" s="773"/>
      <c r="G3" s="773"/>
      <c r="H3" s="773"/>
    </row>
    <row r="4" spans="1:9" ht="15" x14ac:dyDescent="0.3">
      <c r="A4" s="191"/>
      <c r="B4" s="191"/>
    </row>
    <row r="5" spans="1:9" ht="18" customHeight="1" x14ac:dyDescent="0.35">
      <c r="A5" s="774" t="s">
        <v>659</v>
      </c>
      <c r="B5" s="774"/>
      <c r="C5" s="774"/>
      <c r="D5" s="774"/>
      <c r="E5" s="774"/>
      <c r="F5" s="774"/>
      <c r="G5" s="774"/>
      <c r="H5" s="774"/>
    </row>
    <row r="6" spans="1:9" x14ac:dyDescent="0.2">
      <c r="A6" s="35" t="s">
        <v>896</v>
      </c>
      <c r="B6" s="35"/>
      <c r="C6" s="15"/>
    </row>
    <row r="7" spans="1:9" ht="15" x14ac:dyDescent="0.3">
      <c r="A7" s="192"/>
      <c r="B7" s="192"/>
      <c r="G7" s="775" t="s">
        <v>916</v>
      </c>
      <c r="H7" s="775"/>
      <c r="I7" s="775"/>
    </row>
    <row r="8" spans="1:9" ht="59.25" customHeight="1" x14ac:dyDescent="0.2">
      <c r="A8" s="193" t="s">
        <v>2</v>
      </c>
      <c r="B8" s="193" t="s">
        <v>3</v>
      </c>
      <c r="C8" s="194" t="s">
        <v>264</v>
      </c>
      <c r="D8" s="194" t="s">
        <v>265</v>
      </c>
      <c r="E8" s="194" t="s">
        <v>266</v>
      </c>
      <c r="F8" s="194" t="s">
        <v>267</v>
      </c>
      <c r="G8" s="194" t="s">
        <v>268</v>
      </c>
      <c r="H8" s="194" t="s">
        <v>269</v>
      </c>
    </row>
    <row r="9" spans="1:9" s="189" customFormat="1" ht="15" x14ac:dyDescent="0.25">
      <c r="A9" s="195" t="s">
        <v>270</v>
      </c>
      <c r="B9" s="195" t="s">
        <v>271</v>
      </c>
      <c r="C9" s="195" t="s">
        <v>272</v>
      </c>
      <c r="D9" s="195" t="s">
        <v>273</v>
      </c>
      <c r="E9" s="195" t="s">
        <v>274</v>
      </c>
      <c r="F9" s="195" t="s">
        <v>275</v>
      </c>
      <c r="G9" s="195" t="s">
        <v>276</v>
      </c>
      <c r="H9" s="195" t="s">
        <v>277</v>
      </c>
    </row>
    <row r="10" spans="1:9" x14ac:dyDescent="0.2">
      <c r="A10" s="8">
        <v>1</v>
      </c>
      <c r="B10" s="19" t="s">
        <v>830</v>
      </c>
      <c r="C10" s="196">
        <f>'AT3A_cvrg(Insti)_PY'!G13</f>
        <v>592</v>
      </c>
      <c r="D10" s="196">
        <f>'AT3C_cvrg(Insti)_UPY '!G12</f>
        <v>258</v>
      </c>
      <c r="E10" s="196">
        <f>'AT3B_cvrg(Insti)_UPY '!G12</f>
        <v>0</v>
      </c>
      <c r="F10" s="196">
        <f>C10+D10+E10</f>
        <v>850</v>
      </c>
      <c r="G10" s="196">
        <f>F10</f>
        <v>850</v>
      </c>
      <c r="H10" s="9"/>
    </row>
    <row r="11" spans="1:9" x14ac:dyDescent="0.2">
      <c r="A11" s="8">
        <v>2</v>
      </c>
      <c r="B11" s="19" t="s">
        <v>831</v>
      </c>
      <c r="C11" s="196">
        <f>'AT3A_cvrg(Insti)_PY'!G14</f>
        <v>1187</v>
      </c>
      <c r="D11" s="196">
        <f>'AT3C_cvrg(Insti)_UPY '!G13</f>
        <v>475</v>
      </c>
      <c r="E11" s="196">
        <f>'AT3B_cvrg(Insti)_UPY '!G13</f>
        <v>0</v>
      </c>
      <c r="F11" s="196">
        <f t="shared" ref="F11:F21" si="0">C11+D11+E11</f>
        <v>1662</v>
      </c>
      <c r="G11" s="196">
        <f t="shared" ref="G11:G21" si="1">F11</f>
        <v>1662</v>
      </c>
      <c r="H11" s="9"/>
    </row>
    <row r="12" spans="1:9" x14ac:dyDescent="0.2">
      <c r="A12" s="8">
        <v>3</v>
      </c>
      <c r="B12" s="19" t="s">
        <v>832</v>
      </c>
      <c r="C12" s="196">
        <f>'AT3A_cvrg(Insti)_PY'!G15</f>
        <v>480</v>
      </c>
      <c r="D12" s="196">
        <f>'AT3C_cvrg(Insti)_UPY '!G14</f>
        <v>276</v>
      </c>
      <c r="E12" s="196">
        <f>'AT3B_cvrg(Insti)_UPY '!G14</f>
        <v>0</v>
      </c>
      <c r="F12" s="196">
        <f t="shared" si="0"/>
        <v>756</v>
      </c>
      <c r="G12" s="196">
        <f t="shared" si="1"/>
        <v>756</v>
      </c>
      <c r="H12" s="9"/>
    </row>
    <row r="13" spans="1:9" x14ac:dyDescent="0.2">
      <c r="A13" s="8">
        <v>4</v>
      </c>
      <c r="B13" s="19" t="s">
        <v>833</v>
      </c>
      <c r="C13" s="196">
        <f>'AT3A_cvrg(Insti)_PY'!G16</f>
        <v>1689</v>
      </c>
      <c r="D13" s="196">
        <f>'AT3C_cvrg(Insti)_UPY '!G15</f>
        <v>844</v>
      </c>
      <c r="E13" s="196">
        <f>'AT3B_cvrg(Insti)_UPY '!G15</f>
        <v>0</v>
      </c>
      <c r="F13" s="196">
        <f t="shared" si="0"/>
        <v>2533</v>
      </c>
      <c r="G13" s="196">
        <f t="shared" si="1"/>
        <v>2533</v>
      </c>
      <c r="H13" s="9"/>
    </row>
    <row r="14" spans="1:9" x14ac:dyDescent="0.2">
      <c r="A14" s="8">
        <v>5</v>
      </c>
      <c r="B14" s="19" t="s">
        <v>834</v>
      </c>
      <c r="C14" s="196">
        <f>'AT3A_cvrg(Insti)_PY'!G17</f>
        <v>181</v>
      </c>
      <c r="D14" s="196">
        <f>'AT3C_cvrg(Insti)_UPY '!G16</f>
        <v>86</v>
      </c>
      <c r="E14" s="196">
        <f>'AT3B_cvrg(Insti)_UPY '!G16</f>
        <v>0</v>
      </c>
      <c r="F14" s="196">
        <f t="shared" si="0"/>
        <v>267</v>
      </c>
      <c r="G14" s="196">
        <f t="shared" si="1"/>
        <v>267</v>
      </c>
      <c r="H14" s="9"/>
    </row>
    <row r="15" spans="1:9" x14ac:dyDescent="0.2">
      <c r="A15" s="8">
        <v>6</v>
      </c>
      <c r="B15" s="19" t="s">
        <v>835</v>
      </c>
      <c r="C15" s="196">
        <f>'AT3A_cvrg(Insti)_PY'!G18</f>
        <v>763</v>
      </c>
      <c r="D15" s="196">
        <f>'AT3C_cvrg(Insti)_UPY '!G17</f>
        <v>275</v>
      </c>
      <c r="E15" s="196">
        <f>'AT3B_cvrg(Insti)_UPY '!G17</f>
        <v>0</v>
      </c>
      <c r="F15" s="196">
        <f t="shared" si="0"/>
        <v>1038</v>
      </c>
      <c r="G15" s="196">
        <f t="shared" si="1"/>
        <v>1038</v>
      </c>
      <c r="H15" s="9"/>
    </row>
    <row r="16" spans="1:9" x14ac:dyDescent="0.2">
      <c r="A16" s="8">
        <v>7</v>
      </c>
      <c r="B16" s="19" t="s">
        <v>836</v>
      </c>
      <c r="C16" s="196">
        <f>'AT3A_cvrg(Insti)_PY'!G19</f>
        <v>187</v>
      </c>
      <c r="D16" s="196">
        <f>'AT3C_cvrg(Insti)_UPY '!G18</f>
        <v>72</v>
      </c>
      <c r="E16" s="196">
        <f>'AT3B_cvrg(Insti)_UPY '!G18</f>
        <v>0</v>
      </c>
      <c r="F16" s="196">
        <f t="shared" si="0"/>
        <v>259</v>
      </c>
      <c r="G16" s="196">
        <f t="shared" si="1"/>
        <v>259</v>
      </c>
      <c r="H16" s="9"/>
    </row>
    <row r="17" spans="1:15" x14ac:dyDescent="0.2">
      <c r="A17" s="8">
        <v>8</v>
      </c>
      <c r="B17" s="19" t="s">
        <v>837</v>
      </c>
      <c r="C17" s="196">
        <f>'AT3A_cvrg(Insti)_PY'!G20</f>
        <v>1719</v>
      </c>
      <c r="D17" s="196">
        <f>'AT3C_cvrg(Insti)_UPY '!G19</f>
        <v>739</v>
      </c>
      <c r="E17" s="196">
        <f>'AT3B_cvrg(Insti)_UPY '!G19</f>
        <v>0</v>
      </c>
      <c r="F17" s="196">
        <f t="shared" si="0"/>
        <v>2458</v>
      </c>
      <c r="G17" s="196">
        <f t="shared" si="1"/>
        <v>2458</v>
      </c>
      <c r="H17" s="9"/>
    </row>
    <row r="18" spans="1:15" x14ac:dyDescent="0.2">
      <c r="A18" s="8">
        <v>9</v>
      </c>
      <c r="B18" s="19" t="s">
        <v>838</v>
      </c>
      <c r="C18" s="196">
        <f>'AT3A_cvrg(Insti)_PY'!G21</f>
        <v>1615</v>
      </c>
      <c r="D18" s="196">
        <f>'AT3C_cvrg(Insti)_UPY '!G20</f>
        <v>714</v>
      </c>
      <c r="E18" s="196">
        <f>'AT3B_cvrg(Insti)_UPY '!G20</f>
        <v>0</v>
      </c>
      <c r="F18" s="196">
        <f t="shared" si="0"/>
        <v>2329</v>
      </c>
      <c r="G18" s="196">
        <f t="shared" si="1"/>
        <v>2329</v>
      </c>
      <c r="H18" s="9"/>
    </row>
    <row r="19" spans="1:15" x14ac:dyDescent="0.2">
      <c r="A19" s="8">
        <v>10</v>
      </c>
      <c r="B19" s="19" t="s">
        <v>839</v>
      </c>
      <c r="C19" s="196">
        <f>'AT3A_cvrg(Insti)_PY'!G22</f>
        <v>1038</v>
      </c>
      <c r="D19" s="196">
        <f>'AT3C_cvrg(Insti)_UPY '!G21</f>
        <v>425</v>
      </c>
      <c r="E19" s="196">
        <f>'AT3B_cvrg(Insti)_UPY '!G21</f>
        <v>0</v>
      </c>
      <c r="F19" s="196">
        <f t="shared" si="0"/>
        <v>1463</v>
      </c>
      <c r="G19" s="196">
        <f t="shared" si="1"/>
        <v>1463</v>
      </c>
      <c r="H19" s="9"/>
    </row>
    <row r="20" spans="1:15" x14ac:dyDescent="0.2">
      <c r="A20" s="8">
        <v>11</v>
      </c>
      <c r="B20" s="19" t="s">
        <v>840</v>
      </c>
      <c r="C20" s="196">
        <f>'AT3A_cvrg(Insti)_PY'!G23</f>
        <v>773</v>
      </c>
      <c r="D20" s="196">
        <f>'AT3C_cvrg(Insti)_UPY '!G22</f>
        <v>329</v>
      </c>
      <c r="E20" s="196">
        <f>'AT3B_cvrg(Insti)_UPY '!G22</f>
        <v>0</v>
      </c>
      <c r="F20" s="196">
        <f t="shared" si="0"/>
        <v>1102</v>
      </c>
      <c r="G20" s="196">
        <f t="shared" si="1"/>
        <v>1102</v>
      </c>
      <c r="H20" s="9"/>
    </row>
    <row r="21" spans="1:15" x14ac:dyDescent="0.2">
      <c r="A21" s="8">
        <v>12</v>
      </c>
      <c r="B21" s="19" t="s">
        <v>841</v>
      </c>
      <c r="C21" s="196">
        <f>'AT3A_cvrg(Insti)_PY'!G24</f>
        <v>510</v>
      </c>
      <c r="D21" s="196">
        <f>'AT3C_cvrg(Insti)_UPY '!G23</f>
        <v>267</v>
      </c>
      <c r="E21" s="196">
        <f>'AT3B_cvrg(Insti)_UPY '!G23</f>
        <v>0</v>
      </c>
      <c r="F21" s="196">
        <f t="shared" si="0"/>
        <v>777</v>
      </c>
      <c r="G21" s="196">
        <f t="shared" si="1"/>
        <v>777</v>
      </c>
      <c r="H21" s="141"/>
      <c r="I21" s="198"/>
      <c r="J21" s="198"/>
      <c r="K21" s="198"/>
      <c r="L21" s="198"/>
      <c r="M21" s="198"/>
      <c r="N21" s="198"/>
      <c r="O21" s="198"/>
    </row>
    <row r="22" spans="1:15" s="15" customFormat="1" x14ac:dyDescent="0.2">
      <c r="A22" s="29"/>
      <c r="B22" s="29" t="s">
        <v>17</v>
      </c>
      <c r="C22" s="29">
        <f>SUM(C10:C21)</f>
        <v>10734</v>
      </c>
      <c r="D22" s="29">
        <f>SUM(D10:D21)</f>
        <v>4760</v>
      </c>
      <c r="E22" s="29">
        <f>SUM(E10:E21)</f>
        <v>0</v>
      </c>
      <c r="F22" s="29">
        <f>SUM(F10:F21)</f>
        <v>15494</v>
      </c>
      <c r="G22" s="29">
        <f>SUM(G10:G21)</f>
        <v>15494</v>
      </c>
      <c r="H22" s="29"/>
    </row>
    <row r="23" spans="1:15" x14ac:dyDescent="0.2">
      <c r="A23" s="30"/>
      <c r="B23" s="30"/>
      <c r="C23" s="13"/>
      <c r="D23" s="13"/>
      <c r="E23" s="13"/>
      <c r="F23" s="315"/>
      <c r="G23" s="13"/>
      <c r="H23" s="13"/>
    </row>
    <row r="24" spans="1:15" x14ac:dyDescent="0.2">
      <c r="A24" s="30"/>
      <c r="B24" s="30"/>
      <c r="C24" s="13"/>
      <c r="D24" s="13"/>
      <c r="E24" s="13"/>
      <c r="F24" s="13"/>
      <c r="G24" s="13"/>
      <c r="H24" s="13"/>
    </row>
    <row r="25" spans="1:15" x14ac:dyDescent="0.2">
      <c r="A25" s="30"/>
      <c r="B25" s="30"/>
      <c r="C25" s="13"/>
      <c r="D25" s="13"/>
      <c r="E25" s="13"/>
      <c r="F25" s="13"/>
      <c r="G25" s="13"/>
      <c r="H25" s="13"/>
    </row>
    <row r="26" spans="1:15" x14ac:dyDescent="0.2">
      <c r="A26" s="30"/>
      <c r="B26" s="30"/>
      <c r="C26" s="13"/>
      <c r="D26" s="13"/>
      <c r="E26" s="13"/>
      <c r="F26" s="13"/>
      <c r="G26" s="13"/>
      <c r="H26" s="13"/>
    </row>
    <row r="27" spans="1:15" x14ac:dyDescent="0.2">
      <c r="G27" s="314" t="s">
        <v>826</v>
      </c>
      <c r="H27" s="314"/>
      <c r="I27" s="314"/>
    </row>
    <row r="28" spans="1:15" x14ac:dyDescent="0.2">
      <c r="A28" s="15" t="s">
        <v>12</v>
      </c>
      <c r="G28" s="680" t="s">
        <v>824</v>
      </c>
      <c r="H28" s="680"/>
      <c r="I28" s="680"/>
    </row>
    <row r="29" spans="1:15" x14ac:dyDescent="0.2">
      <c r="G29" s="680" t="s">
        <v>825</v>
      </c>
      <c r="H29" s="680"/>
      <c r="I29" s="680"/>
    </row>
    <row r="30" spans="1:15" x14ac:dyDescent="0.2">
      <c r="G30" s="35" t="s">
        <v>82</v>
      </c>
      <c r="H30" s="35"/>
      <c r="I30" s="35"/>
    </row>
  </sheetData>
  <mergeCells count="6">
    <mergeCell ref="G28:I28"/>
    <mergeCell ref="G29:I29"/>
    <mergeCell ref="A2:G2"/>
    <mergeCell ref="A3:H3"/>
    <mergeCell ref="A5:H5"/>
    <mergeCell ref="G7:I7"/>
  </mergeCells>
  <printOptions horizontalCentered="1"/>
  <pageMargins left="0.70866141732283472" right="0.70866141732283472" top="0.23622047244094491" bottom="0" header="0.31496062992125984" footer="0.31496062992125984"/>
  <pageSetup paperSize="9" scale="88"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36"/>
  <sheetViews>
    <sheetView view="pageBreakPreview" topLeftCell="A4" zoomScale="80" zoomScaleSheetLayoutView="80" workbookViewId="0">
      <selection activeCell="S26" sqref="S26"/>
    </sheetView>
  </sheetViews>
  <sheetFormatPr defaultRowHeight="12.75" x14ac:dyDescent="0.2"/>
  <cols>
    <col min="1" max="1" width="5.5703125" style="261" customWidth="1"/>
    <col min="2" max="2" width="10.140625" style="261" customWidth="1"/>
    <col min="3" max="3" width="10.28515625" style="261" customWidth="1"/>
    <col min="4" max="4" width="8.42578125" style="261" customWidth="1"/>
    <col min="5" max="6" width="9.85546875" style="261" customWidth="1"/>
    <col min="7" max="7" width="10.85546875" style="261" customWidth="1"/>
    <col min="8" max="8" width="12.85546875" style="261" customWidth="1"/>
    <col min="9" max="9" width="8.7109375" style="261" customWidth="1"/>
    <col min="10" max="11" width="8" style="261" customWidth="1"/>
    <col min="12" max="16" width="8.140625" style="261" customWidth="1"/>
    <col min="17" max="17" width="8.85546875" style="261" customWidth="1"/>
    <col min="18" max="18" width="8.140625" style="261" customWidth="1"/>
    <col min="19" max="19" width="11" style="261" customWidth="1"/>
    <col min="20" max="20" width="12.85546875" style="261" customWidth="1"/>
    <col min="21" max="21" width="11.5703125" style="261" bestFit="1" customWidth="1"/>
    <col min="22" max="16384" width="9.140625" style="261"/>
  </cols>
  <sheetData>
    <row r="1" spans="1:22" ht="30" customHeight="1" x14ac:dyDescent="0.2"/>
    <row r="2" spans="1:22" ht="15" x14ac:dyDescent="0.2">
      <c r="G2" s="1031"/>
      <c r="H2" s="1031"/>
      <c r="I2" s="1031"/>
      <c r="S2" s="1033" t="s">
        <v>914</v>
      </c>
      <c r="T2" s="1033"/>
    </row>
    <row r="3" spans="1:22" ht="15.75" x14ac:dyDescent="0.25">
      <c r="A3" s="1029" t="s">
        <v>0</v>
      </c>
      <c r="B3" s="1029"/>
      <c r="C3" s="1029"/>
      <c r="D3" s="1029"/>
      <c r="E3" s="1029"/>
      <c r="F3" s="1029"/>
      <c r="G3" s="1029"/>
      <c r="H3" s="1029"/>
      <c r="I3" s="1029"/>
      <c r="J3" s="1029"/>
      <c r="K3" s="1029"/>
      <c r="L3" s="1029"/>
      <c r="M3" s="1029"/>
      <c r="N3" s="1029"/>
      <c r="O3" s="1029"/>
      <c r="P3" s="1029"/>
      <c r="Q3" s="1029"/>
      <c r="R3" s="1029"/>
      <c r="S3" s="1029"/>
      <c r="T3" s="1029"/>
    </row>
    <row r="4" spans="1:22" ht="18" x14ac:dyDescent="0.25">
      <c r="A4" s="1030" t="s">
        <v>655</v>
      </c>
      <c r="B4" s="1030"/>
      <c r="C4" s="1030"/>
      <c r="D4" s="1030"/>
      <c r="E4" s="1030"/>
      <c r="F4" s="1030"/>
      <c r="G4" s="1030"/>
      <c r="H4" s="1030"/>
      <c r="I4" s="1030"/>
      <c r="J4" s="1030"/>
      <c r="K4" s="1030"/>
      <c r="L4" s="1030"/>
      <c r="M4" s="1030"/>
      <c r="N4" s="1030"/>
      <c r="O4" s="1030"/>
      <c r="P4" s="1030"/>
      <c r="Q4" s="1030"/>
      <c r="R4" s="1030"/>
      <c r="S4" s="1030"/>
      <c r="T4" s="1030"/>
    </row>
    <row r="5" spans="1:22" ht="12.75" customHeight="1" x14ac:dyDescent="0.2">
      <c r="A5" s="1028" t="s">
        <v>957</v>
      </c>
      <c r="B5" s="1028"/>
      <c r="C5" s="1028"/>
      <c r="D5" s="1028"/>
      <c r="E5" s="1028"/>
      <c r="F5" s="1028"/>
      <c r="G5" s="1028"/>
      <c r="H5" s="1028"/>
      <c r="I5" s="1028"/>
      <c r="J5" s="1028"/>
      <c r="K5" s="1028"/>
      <c r="L5" s="1028"/>
      <c r="M5" s="1028"/>
      <c r="N5" s="1028"/>
      <c r="O5" s="1028"/>
      <c r="P5" s="1028"/>
      <c r="Q5" s="1028"/>
      <c r="R5" s="1028"/>
    </row>
    <row r="6" spans="1:22" s="455" customFormat="1" ht="7.5" customHeight="1" x14ac:dyDescent="0.25">
      <c r="A6" s="1028"/>
      <c r="B6" s="1028"/>
      <c r="C6" s="1028"/>
      <c r="D6" s="1028"/>
      <c r="E6" s="1028"/>
      <c r="F6" s="1028"/>
      <c r="G6" s="1028"/>
      <c r="H6" s="1028"/>
      <c r="I6" s="1028"/>
      <c r="J6" s="1028"/>
      <c r="K6" s="1028"/>
      <c r="L6" s="1028"/>
      <c r="M6" s="1028"/>
      <c r="N6" s="1028"/>
      <c r="O6" s="1028"/>
      <c r="P6" s="1028"/>
      <c r="Q6" s="1028"/>
      <c r="R6" s="1028"/>
      <c r="S6" s="471"/>
      <c r="T6" s="471"/>
    </row>
    <row r="7" spans="1:22" x14ac:dyDescent="0.2">
      <c r="A7" s="1032"/>
      <c r="B7" s="1032"/>
      <c r="C7" s="1032"/>
      <c r="D7" s="1032"/>
      <c r="E7" s="1032"/>
      <c r="F7" s="1032"/>
      <c r="G7" s="1032"/>
      <c r="H7" s="1032"/>
      <c r="I7" s="1032"/>
      <c r="J7" s="1032"/>
      <c r="K7" s="1032"/>
      <c r="L7" s="1032"/>
      <c r="M7" s="1032"/>
      <c r="N7" s="1032"/>
      <c r="O7" s="1032"/>
      <c r="P7" s="1032"/>
      <c r="Q7" s="1032"/>
      <c r="R7" s="1032"/>
      <c r="S7" s="1032"/>
      <c r="T7" s="1032"/>
    </row>
    <row r="8" spans="1:22" x14ac:dyDescent="0.2">
      <c r="A8" s="472" t="str">
        <f>[2]AT27_Req_FG_CA_Pry!A7</f>
        <v>State : Himachal Pradesh</v>
      </c>
      <c r="B8" s="472"/>
      <c r="H8" s="499"/>
      <c r="L8" s="1034"/>
      <c r="M8" s="1034"/>
      <c r="N8" s="1034"/>
      <c r="O8" s="1034"/>
      <c r="P8" s="1034"/>
      <c r="Q8" s="1034"/>
      <c r="R8" s="1034"/>
      <c r="S8" s="1034"/>
      <c r="T8" s="1034"/>
    </row>
    <row r="9" spans="1:22" ht="30.75" customHeight="1" x14ac:dyDescent="0.2">
      <c r="A9" s="936" t="s">
        <v>2</v>
      </c>
      <c r="B9" s="936" t="s">
        <v>3</v>
      </c>
      <c r="C9" s="1035" t="s">
        <v>503</v>
      </c>
      <c r="D9" s="1036"/>
      <c r="E9" s="1036"/>
      <c r="F9" s="1036"/>
      <c r="G9" s="1037"/>
      <c r="H9" s="1038" t="s">
        <v>83</v>
      </c>
      <c r="I9" s="1035" t="s">
        <v>84</v>
      </c>
      <c r="J9" s="1036"/>
      <c r="K9" s="1036"/>
      <c r="L9" s="1037"/>
      <c r="M9" s="1035" t="s">
        <v>901</v>
      </c>
      <c r="N9" s="1036"/>
      <c r="O9" s="1036"/>
      <c r="P9" s="1037"/>
      <c r="Q9" s="1038" t="s">
        <v>902</v>
      </c>
      <c r="R9" s="1133"/>
      <c r="S9" s="1134"/>
      <c r="T9" s="936" t="s">
        <v>903</v>
      </c>
    </row>
    <row r="10" spans="1:22" ht="75" customHeight="1" x14ac:dyDescent="0.2">
      <c r="A10" s="936"/>
      <c r="B10" s="936"/>
      <c r="C10" s="498" t="s">
        <v>5</v>
      </c>
      <c r="D10" s="498" t="s">
        <v>6</v>
      </c>
      <c r="E10" s="498" t="s">
        <v>366</v>
      </c>
      <c r="F10" s="500" t="s">
        <v>98</v>
      </c>
      <c r="G10" s="500" t="s">
        <v>230</v>
      </c>
      <c r="H10" s="1039"/>
      <c r="I10" s="498" t="s">
        <v>181</v>
      </c>
      <c r="J10" s="498" t="s">
        <v>115</v>
      </c>
      <c r="K10" s="498" t="s">
        <v>116</v>
      </c>
      <c r="L10" s="498" t="s">
        <v>451</v>
      </c>
      <c r="M10" s="498" t="s">
        <v>904</v>
      </c>
      <c r="N10" s="498" t="s">
        <v>905</v>
      </c>
      <c r="O10" s="498" t="s">
        <v>906</v>
      </c>
      <c r="P10" s="498" t="s">
        <v>907</v>
      </c>
      <c r="Q10" s="498" t="s">
        <v>908</v>
      </c>
      <c r="R10" s="500" t="s">
        <v>909</v>
      </c>
      <c r="S10" s="473" t="s">
        <v>17</v>
      </c>
      <c r="T10" s="936"/>
    </row>
    <row r="11" spans="1:22" s="271" customFormat="1" x14ac:dyDescent="0.2">
      <c r="A11" s="498">
        <v>1</v>
      </c>
      <c r="B11" s="498">
        <v>2</v>
      </c>
      <c r="C11" s="498">
        <v>3</v>
      </c>
      <c r="D11" s="498">
        <v>4</v>
      </c>
      <c r="E11" s="498">
        <v>5</v>
      </c>
      <c r="F11" s="498">
        <v>6</v>
      </c>
      <c r="G11" s="498">
        <v>7</v>
      </c>
      <c r="H11" s="498">
        <v>8</v>
      </c>
      <c r="I11" s="498">
        <v>9</v>
      </c>
      <c r="J11" s="498">
        <v>10</v>
      </c>
      <c r="K11" s="498">
        <v>11</v>
      </c>
      <c r="L11" s="498">
        <v>12</v>
      </c>
      <c r="M11" s="498">
        <v>13</v>
      </c>
      <c r="N11" s="498">
        <v>14</v>
      </c>
      <c r="O11" s="498">
        <v>15</v>
      </c>
      <c r="P11" s="498">
        <v>16</v>
      </c>
      <c r="Q11" s="498">
        <v>17</v>
      </c>
      <c r="R11" s="498">
        <v>18</v>
      </c>
      <c r="S11" s="498">
        <v>19</v>
      </c>
      <c r="T11" s="498">
        <v>20</v>
      </c>
    </row>
    <row r="12" spans="1:22" x14ac:dyDescent="0.2">
      <c r="A12" s="519">
        <v>1</v>
      </c>
      <c r="B12" s="265" t="s">
        <v>830</v>
      </c>
      <c r="C12" s="370">
        <f>'AT27A_Req_FG_CA_U Pry '!C12</f>
        <v>11326.69</v>
      </c>
      <c r="D12" s="370">
        <f>'AT27A_Req_FG_CA_U Pry '!D12</f>
        <v>0</v>
      </c>
      <c r="E12" s="370">
        <f>'AT27A_Req_FG_CA_U Pry '!E12</f>
        <v>0</v>
      </c>
      <c r="F12" s="370">
        <f>'AT27A_Req_FG_CA_U Pry '!F12</f>
        <v>0</v>
      </c>
      <c r="G12" s="370">
        <f>C12+D12+E12+F12</f>
        <v>11326.69</v>
      </c>
      <c r="H12" s="296">
        <v>237</v>
      </c>
      <c r="I12" s="376">
        <f>J12+K12+L12</f>
        <v>402.66382950000002</v>
      </c>
      <c r="J12" s="376">
        <f>G12*H12*0.00015</f>
        <v>402.66382950000002</v>
      </c>
      <c r="K12" s="376">
        <v>0</v>
      </c>
      <c r="L12" s="376">
        <v>0</v>
      </c>
      <c r="M12" s="376">
        <f>N12+O12+P12</f>
        <v>12.079914884999999</v>
      </c>
      <c r="N12" s="376">
        <f>I12*3000/100000</f>
        <v>12.079914884999999</v>
      </c>
      <c r="O12" s="376">
        <v>0</v>
      </c>
      <c r="P12" s="376">
        <v>0</v>
      </c>
      <c r="Q12" s="376">
        <f>G12*5.98*H12/100000</f>
        <v>160.52864669400003</v>
      </c>
      <c r="R12" s="376">
        <f>G12*H12*0.67/100000</f>
        <v>17.985651051000001</v>
      </c>
      <c r="S12" s="376">
        <f>Q12+R12</f>
        <v>178.51429774500002</v>
      </c>
      <c r="T12" s="474">
        <f>I12*1580/100000</f>
        <v>6.362088506100001</v>
      </c>
      <c r="U12" s="475"/>
    </row>
    <row r="13" spans="1:22" x14ac:dyDescent="0.2">
      <c r="A13" s="519">
        <v>2</v>
      </c>
      <c r="B13" s="265" t="s">
        <v>831</v>
      </c>
      <c r="C13" s="370">
        <f>'AT27A_Req_FG_CA_U Pry '!C13</f>
        <v>25333</v>
      </c>
      <c r="D13" s="370">
        <f>'AT27A_Req_FG_CA_U Pry '!D13</f>
        <v>0</v>
      </c>
      <c r="E13" s="370">
        <f>'AT27A_Req_FG_CA_U Pry '!E13</f>
        <v>38</v>
      </c>
      <c r="F13" s="370">
        <f>'AT27A_Req_FG_CA_U Pry '!F13</f>
        <v>0</v>
      </c>
      <c r="G13" s="370">
        <f t="shared" ref="G13:G23" si="0">C13+D13+E13+F13</f>
        <v>25371</v>
      </c>
      <c r="H13" s="296">
        <v>237</v>
      </c>
      <c r="I13" s="376">
        <f t="shared" ref="I13:I23" si="1">J13+K13+L13</f>
        <v>901.93904999999995</v>
      </c>
      <c r="J13" s="376">
        <f t="shared" ref="J13:J23" si="2">G13*H13*0.00015</f>
        <v>901.93904999999995</v>
      </c>
      <c r="K13" s="376">
        <v>0</v>
      </c>
      <c r="L13" s="376">
        <v>0</v>
      </c>
      <c r="M13" s="376">
        <f t="shared" ref="M13:M23" si="3">N13+O13+P13</f>
        <v>27.0581715</v>
      </c>
      <c r="N13" s="376">
        <f t="shared" ref="N13:N23" si="4">I13*3000/100000</f>
        <v>27.0581715</v>
      </c>
      <c r="O13" s="376">
        <v>0</v>
      </c>
      <c r="P13" s="376">
        <v>0</v>
      </c>
      <c r="Q13" s="376">
        <f t="shared" ref="Q13:Q23" si="5">G13*5.98*H13/100000</f>
        <v>359.57303460000003</v>
      </c>
      <c r="R13" s="376">
        <f t="shared" ref="R13:R23" si="6">G13*H13*0.67/100000</f>
        <v>40.286610900000007</v>
      </c>
      <c r="S13" s="376">
        <f t="shared" ref="S13:S23" si="7">Q13+R13</f>
        <v>399.85964550000006</v>
      </c>
      <c r="T13" s="474">
        <f t="shared" ref="T13:T23" si="8">I13*1580/100000</f>
        <v>14.25063699</v>
      </c>
      <c r="U13" s="475"/>
    </row>
    <row r="14" spans="1:22" x14ac:dyDescent="0.2">
      <c r="A14" s="519">
        <v>3</v>
      </c>
      <c r="B14" s="265" t="s">
        <v>832</v>
      </c>
      <c r="C14" s="370">
        <f>'AT27A_Req_FG_CA_U Pry '!C14</f>
        <v>10173.120000000001</v>
      </c>
      <c r="D14" s="370">
        <f>'AT27A_Req_FG_CA_U Pry '!D14</f>
        <v>0</v>
      </c>
      <c r="E14" s="370">
        <f>'AT27A_Req_FG_CA_U Pry '!E14</f>
        <v>0</v>
      </c>
      <c r="F14" s="370">
        <f>'AT27A_Req_FG_CA_U Pry '!F14</f>
        <v>0</v>
      </c>
      <c r="G14" s="370">
        <f t="shared" si="0"/>
        <v>10173.120000000001</v>
      </c>
      <c r="H14" s="296">
        <v>237</v>
      </c>
      <c r="I14" s="376">
        <f t="shared" si="1"/>
        <v>361.65441600000003</v>
      </c>
      <c r="J14" s="376">
        <f t="shared" si="2"/>
        <v>361.65441600000003</v>
      </c>
      <c r="K14" s="376">
        <v>0</v>
      </c>
      <c r="L14" s="376">
        <v>0</v>
      </c>
      <c r="M14" s="376">
        <f t="shared" si="3"/>
        <v>10.849632480000002</v>
      </c>
      <c r="N14" s="376">
        <f t="shared" si="4"/>
        <v>10.849632480000002</v>
      </c>
      <c r="O14" s="376">
        <v>0</v>
      </c>
      <c r="P14" s="376">
        <v>0</v>
      </c>
      <c r="Q14" s="376">
        <f t="shared" si="5"/>
        <v>144.17956051200002</v>
      </c>
      <c r="R14" s="376">
        <f t="shared" si="6"/>
        <v>16.153897248000003</v>
      </c>
      <c r="S14" s="376">
        <f t="shared" si="7"/>
        <v>160.33345776000002</v>
      </c>
      <c r="T14" s="474">
        <f t="shared" si="8"/>
        <v>5.7141397728000003</v>
      </c>
      <c r="U14" s="475"/>
    </row>
    <row r="15" spans="1:22" x14ac:dyDescent="0.2">
      <c r="A15" s="519">
        <v>4</v>
      </c>
      <c r="B15" s="265" t="s">
        <v>833</v>
      </c>
      <c r="C15" s="370">
        <f>'AT27A_Req_FG_CA_U Pry '!C15</f>
        <v>31391.14</v>
      </c>
      <c r="D15" s="370">
        <f>'AT27A_Req_FG_CA_U Pry '!D15</f>
        <v>0</v>
      </c>
      <c r="E15" s="370">
        <f>'AT27A_Req_FG_CA_U Pry '!E15</f>
        <v>0</v>
      </c>
      <c r="F15" s="370">
        <f>'AT27A_Req_FG_CA_U Pry '!F15</f>
        <v>0</v>
      </c>
      <c r="G15" s="370">
        <f t="shared" si="0"/>
        <v>31391.14</v>
      </c>
      <c r="H15" s="296">
        <v>237</v>
      </c>
      <c r="I15" s="376">
        <f t="shared" si="1"/>
        <v>1115.9550269999997</v>
      </c>
      <c r="J15" s="376">
        <f t="shared" si="2"/>
        <v>1115.9550269999997</v>
      </c>
      <c r="K15" s="376">
        <v>0</v>
      </c>
      <c r="L15" s="376">
        <v>0</v>
      </c>
      <c r="M15" s="376">
        <f t="shared" si="3"/>
        <v>33.478650809999991</v>
      </c>
      <c r="N15" s="376">
        <f t="shared" si="4"/>
        <v>33.478650809999991</v>
      </c>
      <c r="O15" s="376">
        <v>0</v>
      </c>
      <c r="P15" s="376">
        <v>0</v>
      </c>
      <c r="Q15" s="376">
        <f t="shared" si="5"/>
        <v>444.89407076399999</v>
      </c>
      <c r="R15" s="376">
        <f t="shared" si="6"/>
        <v>49.845991206000001</v>
      </c>
      <c r="S15" s="376">
        <f t="shared" si="7"/>
        <v>494.74006197</v>
      </c>
      <c r="T15" s="474">
        <f t="shared" si="8"/>
        <v>17.632089426599997</v>
      </c>
      <c r="U15" s="475"/>
      <c r="V15" s="475"/>
    </row>
    <row r="16" spans="1:22" x14ac:dyDescent="0.2">
      <c r="A16" s="519">
        <v>5</v>
      </c>
      <c r="B16" s="265" t="s">
        <v>834</v>
      </c>
      <c r="C16" s="370">
        <f>'AT27A_Req_FG_CA_U Pry '!C16</f>
        <v>2125.5300000000002</v>
      </c>
      <c r="D16" s="370">
        <f>'AT27A_Req_FG_CA_U Pry '!D16</f>
        <v>0</v>
      </c>
      <c r="E16" s="370">
        <f>'AT27A_Req_FG_CA_U Pry '!E16</f>
        <v>0</v>
      </c>
      <c r="F16" s="370">
        <f>'AT27A_Req_FG_CA_U Pry '!F16</f>
        <v>0</v>
      </c>
      <c r="G16" s="370">
        <f t="shared" si="0"/>
        <v>2125.5300000000002</v>
      </c>
      <c r="H16" s="296">
        <v>237</v>
      </c>
      <c r="I16" s="376">
        <f t="shared" si="1"/>
        <v>75.562591499999996</v>
      </c>
      <c r="J16" s="376">
        <f t="shared" si="2"/>
        <v>75.562591499999996</v>
      </c>
      <c r="K16" s="376">
        <v>0</v>
      </c>
      <c r="L16" s="376">
        <v>0</v>
      </c>
      <c r="M16" s="376">
        <f t="shared" si="3"/>
        <v>2.2668777449999999</v>
      </c>
      <c r="N16" s="376">
        <f t="shared" si="4"/>
        <v>2.2668777449999999</v>
      </c>
      <c r="O16" s="376">
        <v>0</v>
      </c>
      <c r="P16" s="376">
        <v>0</v>
      </c>
      <c r="Q16" s="376">
        <f t="shared" si="5"/>
        <v>30.124286478000005</v>
      </c>
      <c r="R16" s="376">
        <f t="shared" si="6"/>
        <v>3.3751290870000004</v>
      </c>
      <c r="S16" s="376">
        <f t="shared" si="7"/>
        <v>33.499415565000007</v>
      </c>
      <c r="T16" s="474">
        <f t="shared" si="8"/>
        <v>1.1938889456999999</v>
      </c>
      <c r="U16" s="475"/>
      <c r="V16" s="475"/>
    </row>
    <row r="17" spans="1:22" x14ac:dyDescent="0.2">
      <c r="A17" s="519">
        <v>6</v>
      </c>
      <c r="B17" s="265" t="s">
        <v>835</v>
      </c>
      <c r="C17" s="370">
        <f>'AT27A_Req_FG_CA_U Pry '!C17</f>
        <v>16437.54</v>
      </c>
      <c r="D17" s="370">
        <f>'AT27A_Req_FG_CA_U Pry '!D17</f>
        <v>0</v>
      </c>
      <c r="E17" s="370">
        <f>'AT27A_Req_FG_CA_U Pry '!E17</f>
        <v>0</v>
      </c>
      <c r="F17" s="370">
        <f>'AT27A_Req_FG_CA_U Pry '!F17</f>
        <v>0</v>
      </c>
      <c r="G17" s="370">
        <f t="shared" si="0"/>
        <v>16437.54</v>
      </c>
      <c r="H17" s="296">
        <v>237</v>
      </c>
      <c r="I17" s="376">
        <f t="shared" si="1"/>
        <v>584.35454699999991</v>
      </c>
      <c r="J17" s="376">
        <f t="shared" si="2"/>
        <v>584.35454699999991</v>
      </c>
      <c r="K17" s="376">
        <v>0</v>
      </c>
      <c r="L17" s="376">
        <v>0</v>
      </c>
      <c r="M17" s="376">
        <f t="shared" si="3"/>
        <v>17.53063641</v>
      </c>
      <c r="N17" s="376">
        <f t="shared" si="4"/>
        <v>17.53063641</v>
      </c>
      <c r="O17" s="376">
        <v>0</v>
      </c>
      <c r="P17" s="376">
        <v>0</v>
      </c>
      <c r="Q17" s="376">
        <f t="shared" si="5"/>
        <v>232.96267940400006</v>
      </c>
      <c r="R17" s="376">
        <f t="shared" si="6"/>
        <v>26.101169766000002</v>
      </c>
      <c r="S17" s="376">
        <f t="shared" si="7"/>
        <v>259.06384917000008</v>
      </c>
      <c r="T17" s="474">
        <f t="shared" si="8"/>
        <v>9.2328018425999989</v>
      </c>
      <c r="U17" s="475"/>
      <c r="V17" s="475"/>
    </row>
    <row r="18" spans="1:22" x14ac:dyDescent="0.2">
      <c r="A18" s="519">
        <v>7</v>
      </c>
      <c r="B18" s="520" t="s">
        <v>836</v>
      </c>
      <c r="C18" s="370">
        <f>'AT27A_Req_FG_CA_U Pry '!C18</f>
        <v>720</v>
      </c>
      <c r="D18" s="370">
        <f>'AT27A_Req_FG_CA_U Pry '!D18</f>
        <v>0</v>
      </c>
      <c r="E18" s="370">
        <f>'AT27A_Req_FG_CA_U Pry '!E18</f>
        <v>0</v>
      </c>
      <c r="F18" s="370">
        <f>'AT27A_Req_FG_CA_U Pry '!F18</f>
        <v>0</v>
      </c>
      <c r="G18" s="370">
        <f t="shared" si="0"/>
        <v>720</v>
      </c>
      <c r="H18" s="296">
        <v>237</v>
      </c>
      <c r="I18" s="376">
        <f t="shared" si="1"/>
        <v>25.595999999999997</v>
      </c>
      <c r="J18" s="376">
        <f t="shared" si="2"/>
        <v>25.595999999999997</v>
      </c>
      <c r="K18" s="376">
        <v>0</v>
      </c>
      <c r="L18" s="376">
        <v>0</v>
      </c>
      <c r="M18" s="376">
        <f t="shared" si="3"/>
        <v>0.7678799999999999</v>
      </c>
      <c r="N18" s="376">
        <f t="shared" si="4"/>
        <v>0.7678799999999999</v>
      </c>
      <c r="O18" s="376">
        <v>0</v>
      </c>
      <c r="P18" s="376">
        <v>0</v>
      </c>
      <c r="Q18" s="376">
        <f t="shared" si="5"/>
        <v>10.204272000000001</v>
      </c>
      <c r="R18" s="376">
        <f t="shared" si="6"/>
        <v>1.1432880000000001</v>
      </c>
      <c r="S18" s="376">
        <f t="shared" si="7"/>
        <v>11.347560000000001</v>
      </c>
      <c r="T18" s="474">
        <f t="shared" si="8"/>
        <v>0.40441679999999991</v>
      </c>
      <c r="U18" s="475"/>
      <c r="V18" s="475"/>
    </row>
    <row r="19" spans="1:22" x14ac:dyDescent="0.2">
      <c r="A19" s="519">
        <v>8</v>
      </c>
      <c r="B19" s="265" t="s">
        <v>837</v>
      </c>
      <c r="C19" s="370">
        <f>'AT27A_Req_FG_CA_U Pry '!C19</f>
        <v>31566.720000000001</v>
      </c>
      <c r="D19" s="370">
        <f>'AT27A_Req_FG_CA_U Pry '!D19</f>
        <v>0</v>
      </c>
      <c r="E19" s="370">
        <f>'AT27A_Req_FG_CA_U Pry '!E19</f>
        <v>0</v>
      </c>
      <c r="F19" s="370">
        <f>'AT27A_Req_FG_CA_U Pry '!F19</f>
        <v>0</v>
      </c>
      <c r="G19" s="370">
        <f t="shared" si="0"/>
        <v>31566.720000000001</v>
      </c>
      <c r="H19" s="296">
        <v>237</v>
      </c>
      <c r="I19" s="376">
        <f t="shared" si="1"/>
        <v>1122.1968959999999</v>
      </c>
      <c r="J19" s="376">
        <f t="shared" si="2"/>
        <v>1122.1968959999999</v>
      </c>
      <c r="K19" s="376">
        <v>0</v>
      </c>
      <c r="L19" s="376">
        <v>0</v>
      </c>
      <c r="M19" s="376">
        <f t="shared" si="3"/>
        <v>33.665906879999994</v>
      </c>
      <c r="N19" s="376">
        <f t="shared" si="4"/>
        <v>33.665906879999994</v>
      </c>
      <c r="O19" s="376">
        <v>0</v>
      </c>
      <c r="P19" s="376">
        <v>0</v>
      </c>
      <c r="Q19" s="376">
        <f t="shared" si="5"/>
        <v>447.38249587199999</v>
      </c>
      <c r="R19" s="376">
        <f t="shared" si="6"/>
        <v>50.124794688000009</v>
      </c>
      <c r="S19" s="376">
        <f t="shared" si="7"/>
        <v>497.50729056</v>
      </c>
      <c r="T19" s="474">
        <f t="shared" si="8"/>
        <v>17.730710956799999</v>
      </c>
      <c r="U19" s="475"/>
      <c r="V19" s="475"/>
    </row>
    <row r="20" spans="1:22" x14ac:dyDescent="0.2">
      <c r="A20" s="519">
        <v>9</v>
      </c>
      <c r="B20" s="265" t="s">
        <v>838</v>
      </c>
      <c r="C20" s="370">
        <f>'AT27A_Req_FG_CA_U Pry '!C20</f>
        <v>23105.279999999999</v>
      </c>
      <c r="D20" s="370">
        <f>'AT27A_Req_FG_CA_U Pry '!D20</f>
        <v>0</v>
      </c>
      <c r="E20" s="370">
        <f>'AT27A_Req_FG_CA_U Pry '!E20</f>
        <v>0</v>
      </c>
      <c r="F20" s="370">
        <f>'AT27A_Req_FG_CA_U Pry '!F20</f>
        <v>0</v>
      </c>
      <c r="G20" s="370">
        <f t="shared" si="0"/>
        <v>23105.279999999999</v>
      </c>
      <c r="H20" s="296">
        <v>237</v>
      </c>
      <c r="I20" s="376">
        <f t="shared" si="1"/>
        <v>821.39270399999987</v>
      </c>
      <c r="J20" s="376">
        <f t="shared" si="2"/>
        <v>821.39270399999987</v>
      </c>
      <c r="K20" s="376">
        <v>0</v>
      </c>
      <c r="L20" s="376">
        <v>0</v>
      </c>
      <c r="M20" s="376">
        <f t="shared" si="3"/>
        <v>24.641781119999997</v>
      </c>
      <c r="N20" s="376">
        <f t="shared" si="4"/>
        <v>24.641781119999997</v>
      </c>
      <c r="O20" s="376">
        <v>0</v>
      </c>
      <c r="P20" s="376">
        <v>0</v>
      </c>
      <c r="Q20" s="376">
        <f t="shared" si="5"/>
        <v>327.46189132800004</v>
      </c>
      <c r="R20" s="376">
        <f t="shared" si="6"/>
        <v>36.688874112000001</v>
      </c>
      <c r="S20" s="376">
        <f t="shared" si="7"/>
        <v>364.15076544000004</v>
      </c>
      <c r="T20" s="474">
        <f t="shared" si="8"/>
        <v>12.978004723199998</v>
      </c>
      <c r="U20" s="475"/>
      <c r="V20" s="475"/>
    </row>
    <row r="21" spans="1:22" x14ac:dyDescent="0.2">
      <c r="A21" s="519">
        <v>10</v>
      </c>
      <c r="B21" s="265" t="s">
        <v>839</v>
      </c>
      <c r="C21" s="370">
        <f>'AT27A_Req_FG_CA_U Pry '!C21</f>
        <v>22928</v>
      </c>
      <c r="D21" s="370">
        <f>'AT27A_Req_FG_CA_U Pry '!D21</f>
        <v>0</v>
      </c>
      <c r="E21" s="370">
        <f>'AT27A_Req_FG_CA_U Pry '!E21</f>
        <v>85</v>
      </c>
      <c r="F21" s="370">
        <f>'AT27A_Req_FG_CA_U Pry '!F21</f>
        <v>0</v>
      </c>
      <c r="G21" s="370">
        <f t="shared" si="0"/>
        <v>23013</v>
      </c>
      <c r="H21" s="296">
        <v>237</v>
      </c>
      <c r="I21" s="376">
        <f t="shared" si="1"/>
        <v>818.11214999999993</v>
      </c>
      <c r="J21" s="376">
        <f t="shared" si="2"/>
        <v>818.11214999999993</v>
      </c>
      <c r="K21" s="376">
        <v>0</v>
      </c>
      <c r="L21" s="376">
        <v>0</v>
      </c>
      <c r="M21" s="376">
        <f t="shared" si="3"/>
        <v>24.543364499999996</v>
      </c>
      <c r="N21" s="376">
        <f t="shared" si="4"/>
        <v>24.543364499999996</v>
      </c>
      <c r="O21" s="376">
        <v>0</v>
      </c>
      <c r="P21" s="376">
        <v>0</v>
      </c>
      <c r="Q21" s="376">
        <f t="shared" si="5"/>
        <v>326.15404380000007</v>
      </c>
      <c r="R21" s="376">
        <f t="shared" si="6"/>
        <v>36.542342699999999</v>
      </c>
      <c r="S21" s="376">
        <f t="shared" si="7"/>
        <v>362.69638650000007</v>
      </c>
      <c r="T21" s="474">
        <f t="shared" si="8"/>
        <v>12.926171969999999</v>
      </c>
      <c r="U21" s="475"/>
      <c r="V21" s="475"/>
    </row>
    <row r="22" spans="1:22" x14ac:dyDescent="0.2">
      <c r="A22" s="519">
        <v>11</v>
      </c>
      <c r="B22" s="265" t="s">
        <v>840</v>
      </c>
      <c r="C22" s="370">
        <f>'AT27A_Req_FG_CA_U Pry '!C22</f>
        <v>18661.38</v>
      </c>
      <c r="D22" s="370">
        <f>'AT27A_Req_FG_CA_U Pry '!D22</f>
        <v>0</v>
      </c>
      <c r="E22" s="370">
        <f>'AT27A_Req_FG_CA_U Pry '!E22</f>
        <v>0</v>
      </c>
      <c r="F22" s="370">
        <f>'AT27A_Req_FG_CA_U Pry '!F22</f>
        <v>0</v>
      </c>
      <c r="G22" s="370">
        <f t="shared" si="0"/>
        <v>18661.38</v>
      </c>
      <c r="H22" s="296">
        <v>237</v>
      </c>
      <c r="I22" s="376">
        <f t="shared" si="1"/>
        <v>663.412059</v>
      </c>
      <c r="J22" s="376">
        <f t="shared" si="2"/>
        <v>663.412059</v>
      </c>
      <c r="K22" s="376">
        <v>0</v>
      </c>
      <c r="L22" s="376">
        <v>0</v>
      </c>
      <c r="M22" s="376">
        <f t="shared" si="3"/>
        <v>19.902361769999999</v>
      </c>
      <c r="N22" s="376">
        <f t="shared" si="4"/>
        <v>19.902361769999999</v>
      </c>
      <c r="O22" s="376">
        <v>0</v>
      </c>
      <c r="P22" s="376">
        <v>0</v>
      </c>
      <c r="Q22" s="376">
        <f t="shared" si="5"/>
        <v>264.48027418800001</v>
      </c>
      <c r="R22" s="376">
        <f t="shared" si="6"/>
        <v>29.632405302000002</v>
      </c>
      <c r="S22" s="376">
        <f t="shared" si="7"/>
        <v>294.11267949</v>
      </c>
      <c r="T22" s="474">
        <f t="shared" si="8"/>
        <v>10.481910532200001</v>
      </c>
      <c r="U22" s="475"/>
      <c r="V22" s="475"/>
    </row>
    <row r="23" spans="1:22" x14ac:dyDescent="0.2">
      <c r="A23" s="519">
        <v>12</v>
      </c>
      <c r="B23" s="265" t="s">
        <v>841</v>
      </c>
      <c r="C23" s="370">
        <f>'AT27A_Req_FG_CA_U Pry '!C23</f>
        <v>14570.119999999999</v>
      </c>
      <c r="D23" s="370">
        <f>'AT27A_Req_FG_CA_U Pry '!D23</f>
        <v>0</v>
      </c>
      <c r="E23" s="370">
        <f>'AT27A_Req_FG_CA_U Pry '!E23</f>
        <v>0</v>
      </c>
      <c r="F23" s="370">
        <f>'AT27A_Req_FG_CA_U Pry '!F23</f>
        <v>0</v>
      </c>
      <c r="G23" s="370">
        <f t="shared" si="0"/>
        <v>14570.119999999999</v>
      </c>
      <c r="H23" s="296">
        <v>237</v>
      </c>
      <c r="I23" s="376">
        <f t="shared" si="1"/>
        <v>517.96776599999998</v>
      </c>
      <c r="J23" s="376">
        <f t="shared" si="2"/>
        <v>517.96776599999998</v>
      </c>
      <c r="K23" s="376">
        <v>0</v>
      </c>
      <c r="L23" s="376">
        <v>0</v>
      </c>
      <c r="M23" s="376">
        <f t="shared" si="3"/>
        <v>15.53903298</v>
      </c>
      <c r="N23" s="376">
        <f t="shared" si="4"/>
        <v>15.53903298</v>
      </c>
      <c r="O23" s="376">
        <v>0</v>
      </c>
      <c r="P23" s="376">
        <v>0</v>
      </c>
      <c r="Q23" s="376">
        <f t="shared" si="5"/>
        <v>206.49648271199999</v>
      </c>
      <c r="R23" s="376">
        <f t="shared" si="6"/>
        <v>23.135893548000002</v>
      </c>
      <c r="S23" s="376">
        <f t="shared" si="7"/>
        <v>229.63237626</v>
      </c>
      <c r="T23" s="474">
        <f t="shared" si="8"/>
        <v>8.1838907027999994</v>
      </c>
      <c r="U23" s="475"/>
      <c r="V23" s="475"/>
    </row>
    <row r="24" spans="1:22" x14ac:dyDescent="0.2">
      <c r="A24" s="324"/>
      <c r="B24" s="324" t="s">
        <v>17</v>
      </c>
      <c r="C24" s="370">
        <f>SUM(C12:C23)</f>
        <v>208338.52000000002</v>
      </c>
      <c r="D24" s="370">
        <f>SUM(D12:D23)</f>
        <v>0</v>
      </c>
      <c r="E24" s="370">
        <f>SUM(E12:E23)</f>
        <v>123</v>
      </c>
      <c r="F24" s="370">
        <f>SUM(F12:F23)</f>
        <v>0</v>
      </c>
      <c r="G24" s="370">
        <f>SUM(G12:G23)</f>
        <v>208461.52000000002</v>
      </c>
      <c r="H24" s="296">
        <v>237</v>
      </c>
      <c r="I24" s="376">
        <f>SUM(I12:I23)</f>
        <v>7410.8070359999992</v>
      </c>
      <c r="J24" s="376">
        <f>SUM(J12:J23)</f>
        <v>7410.8070359999992</v>
      </c>
      <c r="K24" s="376">
        <f t="shared" ref="K24:T24" si="9">SUM(K12:K23)</f>
        <v>0</v>
      </c>
      <c r="L24" s="376">
        <f t="shared" si="9"/>
        <v>0</v>
      </c>
      <c r="M24" s="376">
        <f t="shared" si="9"/>
        <v>222.32421108</v>
      </c>
      <c r="N24" s="376">
        <f t="shared" si="9"/>
        <v>222.32421108</v>
      </c>
      <c r="O24" s="376">
        <f t="shared" si="9"/>
        <v>0</v>
      </c>
      <c r="P24" s="376">
        <f t="shared" si="9"/>
        <v>0</v>
      </c>
      <c r="Q24" s="376">
        <f t="shared" si="9"/>
        <v>2954.4417383519994</v>
      </c>
      <c r="R24" s="376">
        <f t="shared" si="9"/>
        <v>331.01604760800006</v>
      </c>
      <c r="S24" s="376">
        <f t="shared" si="9"/>
        <v>3285.4577859600004</v>
      </c>
      <c r="T24" s="376">
        <f t="shared" si="9"/>
        <v>117.0907511688</v>
      </c>
      <c r="U24" s="445"/>
      <c r="V24" s="475"/>
    </row>
    <row r="25" spans="1:22" x14ac:dyDescent="0.2">
      <c r="A25" s="268"/>
      <c r="B25" s="268"/>
      <c r="C25" s="268"/>
      <c r="D25" s="268"/>
      <c r="E25" s="268"/>
      <c r="F25" s="268"/>
      <c r="G25" s="268"/>
      <c r="H25" s="268"/>
      <c r="N25" s="475"/>
      <c r="T25" s="475"/>
      <c r="V25" s="475"/>
    </row>
    <row r="26" spans="1:22" x14ac:dyDescent="0.2">
      <c r="A26" s="269"/>
      <c r="B26" s="270"/>
      <c r="C26" s="270"/>
      <c r="D26" s="268"/>
      <c r="E26" s="268"/>
      <c r="F26" s="268"/>
      <c r="G26" s="268"/>
      <c r="H26" s="268"/>
    </row>
    <row r="27" spans="1:22" x14ac:dyDescent="0.2">
      <c r="A27" s="271"/>
      <c r="B27" s="271"/>
      <c r="C27" s="271"/>
    </row>
    <row r="28" spans="1:22" x14ac:dyDescent="0.2">
      <c r="A28" s="271"/>
      <c r="B28" s="271"/>
      <c r="C28" s="271"/>
    </row>
    <row r="29" spans="1:22" x14ac:dyDescent="0.2">
      <c r="A29" s="271"/>
      <c r="B29" s="271"/>
      <c r="C29" s="271"/>
    </row>
    <row r="30" spans="1:22" x14ac:dyDescent="0.2">
      <c r="A30" s="271"/>
      <c r="B30" s="271"/>
      <c r="C30" s="271"/>
    </row>
    <row r="32" spans="1:22" x14ac:dyDescent="0.2">
      <c r="A32" s="1032"/>
      <c r="B32" s="1032"/>
      <c r="C32" s="1032"/>
      <c r="D32" s="1032"/>
      <c r="E32" s="1032"/>
      <c r="F32" s="1032"/>
      <c r="G32" s="1032"/>
      <c r="H32" s="1032"/>
      <c r="I32" s="1032"/>
      <c r="J32" s="1032"/>
      <c r="K32" s="1032"/>
      <c r="L32" s="1032"/>
      <c r="M32" s="1032"/>
      <c r="N32" s="1032"/>
      <c r="O32" s="1032"/>
      <c r="P32" s="1032"/>
      <c r="Q32" s="1032"/>
      <c r="R32" s="1032"/>
      <c r="S32" s="1032"/>
      <c r="T32" s="1032"/>
    </row>
    <row r="33" spans="1:19" x14ac:dyDescent="0.2">
      <c r="A33" s="271" t="s">
        <v>12</v>
      </c>
      <c r="P33" s="1135" t="s">
        <v>13</v>
      </c>
      <c r="Q33" s="1135"/>
      <c r="R33" s="1135"/>
      <c r="S33" s="1135"/>
    </row>
    <row r="34" spans="1:19" x14ac:dyDescent="0.2">
      <c r="P34" s="1136" t="s">
        <v>910</v>
      </c>
      <c r="Q34" s="1136"/>
      <c r="R34" s="1136"/>
      <c r="S34" s="1136"/>
    </row>
    <row r="35" spans="1:19" x14ac:dyDescent="0.2">
      <c r="P35" s="1135" t="s">
        <v>911</v>
      </c>
      <c r="Q35" s="1135"/>
      <c r="R35" s="1135"/>
      <c r="S35" s="1135"/>
    </row>
    <row r="36" spans="1:19" x14ac:dyDescent="0.2">
      <c r="P36" s="1027" t="s">
        <v>82</v>
      </c>
      <c r="Q36" s="1027"/>
      <c r="R36" s="1027"/>
      <c r="S36" s="1027"/>
    </row>
  </sheetData>
  <mergeCells count="20">
    <mergeCell ref="P34:S34"/>
    <mergeCell ref="P35:S35"/>
    <mergeCell ref="P36:S36"/>
    <mergeCell ref="A32:T32"/>
    <mergeCell ref="P33:S33"/>
    <mergeCell ref="L8:T8"/>
    <mergeCell ref="A9:A10"/>
    <mergeCell ref="B9:B10"/>
    <mergeCell ref="C9:G9"/>
    <mergeCell ref="H9:H10"/>
    <mergeCell ref="I9:L9"/>
    <mergeCell ref="M9:P9"/>
    <mergeCell ref="Q9:S9"/>
    <mergeCell ref="T9:T10"/>
    <mergeCell ref="A7:T7"/>
    <mergeCell ref="G2:I2"/>
    <mergeCell ref="S2:T2"/>
    <mergeCell ref="A3:T3"/>
    <mergeCell ref="A4:T4"/>
    <mergeCell ref="A5:R6"/>
  </mergeCells>
  <pageMargins left="0.7" right="0.7" top="0.75" bottom="0.75" header="0.3" footer="0.3"/>
  <pageSetup scale="6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view="pageBreakPreview" topLeftCell="A19" zoomScaleSheetLayoutView="100" workbookViewId="0">
      <selection activeCell="I46" sqref="I46"/>
    </sheetView>
  </sheetViews>
  <sheetFormatPr defaultRowHeight="12.75" x14ac:dyDescent="0.2"/>
  <cols>
    <col min="1" max="1" width="8" customWidth="1"/>
    <col min="2" max="2" width="12.5703125" customWidth="1"/>
    <col min="3" max="3" width="9.7109375" customWidth="1"/>
    <col min="5" max="5" width="9.5703125" customWidth="1"/>
    <col min="6" max="6" width="9.7109375" customWidth="1"/>
    <col min="7" max="7" width="10" customWidth="1"/>
    <col min="8" max="8" width="9.85546875" customWidth="1"/>
    <col min="10" max="10" width="10.7109375" customWidth="1"/>
    <col min="11" max="11" width="9.7109375" customWidth="1"/>
    <col min="12" max="12" width="9.85546875" customWidth="1"/>
    <col min="13" max="13" width="8.85546875" customWidth="1"/>
    <col min="14" max="14" width="11" customWidth="1"/>
  </cols>
  <sheetData>
    <row r="1" spans="1:15" ht="30" customHeight="1" x14ac:dyDescent="0.2"/>
    <row r="2" spans="1:15" ht="12.75" customHeight="1" x14ac:dyDescent="0.2">
      <c r="D2" s="689"/>
      <c r="E2" s="689"/>
      <c r="F2" s="689"/>
      <c r="G2" s="689"/>
      <c r="H2" s="689"/>
      <c r="I2" s="689"/>
      <c r="L2" s="776" t="s">
        <v>86</v>
      </c>
      <c r="M2" s="776"/>
    </row>
    <row r="3" spans="1:15" ht="15.75" x14ac:dyDescent="0.25">
      <c r="A3" s="686" t="s">
        <v>0</v>
      </c>
      <c r="B3" s="686"/>
      <c r="C3" s="686"/>
      <c r="D3" s="686"/>
      <c r="E3" s="686"/>
      <c r="F3" s="686"/>
      <c r="G3" s="686"/>
      <c r="H3" s="686"/>
      <c r="I3" s="686"/>
      <c r="J3" s="686"/>
      <c r="K3" s="686"/>
      <c r="L3" s="686"/>
      <c r="M3" s="686"/>
    </row>
    <row r="4" spans="1:15" ht="20.25" x14ac:dyDescent="0.3">
      <c r="A4" s="687" t="s">
        <v>655</v>
      </c>
      <c r="B4" s="687"/>
      <c r="C4" s="687"/>
      <c r="D4" s="687"/>
      <c r="E4" s="687"/>
      <c r="F4" s="687"/>
      <c r="G4" s="687"/>
      <c r="H4" s="687"/>
      <c r="I4" s="687"/>
      <c r="J4" s="687"/>
      <c r="K4" s="687"/>
      <c r="L4" s="687"/>
      <c r="M4" s="687"/>
    </row>
    <row r="5" spans="1:15" ht="11.25" customHeight="1" x14ac:dyDescent="0.2"/>
    <row r="6" spans="1:15" ht="15.75" x14ac:dyDescent="0.25">
      <c r="A6" s="686" t="s">
        <v>660</v>
      </c>
      <c r="B6" s="686"/>
      <c r="C6" s="686"/>
      <c r="D6" s="686"/>
      <c r="E6" s="686"/>
      <c r="F6" s="686"/>
      <c r="G6" s="686"/>
      <c r="H6" s="686"/>
      <c r="I6" s="686"/>
      <c r="J6" s="686"/>
      <c r="K6" s="686"/>
      <c r="L6" s="686"/>
      <c r="M6" s="686"/>
    </row>
    <row r="8" spans="1:15" x14ac:dyDescent="0.2">
      <c r="A8" s="35" t="s">
        <v>896</v>
      </c>
      <c r="B8" s="35"/>
      <c r="C8" s="15"/>
      <c r="K8" s="110"/>
      <c r="L8" s="775" t="s">
        <v>916</v>
      </c>
      <c r="M8" s="775"/>
      <c r="N8" s="775"/>
    </row>
    <row r="9" spans="1:15" x14ac:dyDescent="0.2">
      <c r="A9" s="31"/>
      <c r="B9" s="31"/>
      <c r="K9" s="99"/>
      <c r="L9" s="124"/>
      <c r="M9" s="130"/>
      <c r="N9" s="124"/>
    </row>
    <row r="10" spans="1:15" ht="15.75" customHeight="1" x14ac:dyDescent="0.2">
      <c r="A10" s="779" t="s">
        <v>2</v>
      </c>
      <c r="B10" s="779" t="s">
        <v>3</v>
      </c>
      <c r="C10" s="666" t="s">
        <v>4</v>
      </c>
      <c r="D10" s="666"/>
      <c r="E10" s="666"/>
      <c r="F10" s="657"/>
      <c r="G10" s="781"/>
      <c r="H10" s="681" t="s">
        <v>100</v>
      </c>
      <c r="I10" s="681"/>
      <c r="J10" s="681"/>
      <c r="K10" s="681"/>
      <c r="L10" s="681"/>
      <c r="M10" s="779" t="s">
        <v>135</v>
      </c>
      <c r="N10" s="656" t="s">
        <v>136</v>
      </c>
    </row>
    <row r="11" spans="1:15" ht="48" customHeight="1" x14ac:dyDescent="0.2">
      <c r="A11" s="780"/>
      <c r="B11" s="780"/>
      <c r="C11" s="5" t="s">
        <v>5</v>
      </c>
      <c r="D11" s="5" t="s">
        <v>6</v>
      </c>
      <c r="E11" s="5" t="s">
        <v>366</v>
      </c>
      <c r="F11" s="7" t="s">
        <v>98</v>
      </c>
      <c r="G11" s="6" t="s">
        <v>367</v>
      </c>
      <c r="H11" s="5" t="s">
        <v>5</v>
      </c>
      <c r="I11" s="5" t="s">
        <v>6</v>
      </c>
      <c r="J11" s="5" t="s">
        <v>366</v>
      </c>
      <c r="K11" s="7" t="s">
        <v>98</v>
      </c>
      <c r="L11" s="7" t="s">
        <v>368</v>
      </c>
      <c r="M11" s="780"/>
      <c r="N11" s="656"/>
      <c r="O11" s="13"/>
    </row>
    <row r="12" spans="1:15" s="15" customFormat="1" x14ac:dyDescent="0.2">
      <c r="A12" s="5">
        <v>1</v>
      </c>
      <c r="B12" s="5">
        <v>2</v>
      </c>
      <c r="C12" s="5">
        <v>3</v>
      </c>
      <c r="D12" s="5">
        <v>4</v>
      </c>
      <c r="E12" s="5">
        <v>5</v>
      </c>
      <c r="F12" s="5">
        <v>6</v>
      </c>
      <c r="G12" s="5">
        <v>7</v>
      </c>
      <c r="H12" s="5">
        <v>8</v>
      </c>
      <c r="I12" s="5">
        <v>9</v>
      </c>
      <c r="J12" s="5">
        <v>10</v>
      </c>
      <c r="K12" s="5">
        <v>11</v>
      </c>
      <c r="L12" s="5">
        <v>12</v>
      </c>
      <c r="M12" s="5">
        <v>13</v>
      </c>
      <c r="N12" s="5">
        <v>14</v>
      </c>
    </row>
    <row r="13" spans="1:15" x14ac:dyDescent="0.2">
      <c r="A13" s="8">
        <v>1</v>
      </c>
      <c r="B13" s="19" t="s">
        <v>830</v>
      </c>
      <c r="C13" s="9">
        <v>592</v>
      </c>
      <c r="D13" s="9">
        <v>0</v>
      </c>
      <c r="E13" s="9">
        <v>0</v>
      </c>
      <c r="F13" s="9">
        <v>0</v>
      </c>
      <c r="G13" s="10">
        <f>C13+D13+E13+F13</f>
        <v>592</v>
      </c>
      <c r="H13" s="9">
        <f>C13</f>
        <v>592</v>
      </c>
      <c r="I13" s="9">
        <f t="shared" ref="I13:K24" si="0">D13</f>
        <v>0</v>
      </c>
      <c r="J13" s="9">
        <f t="shared" si="0"/>
        <v>0</v>
      </c>
      <c r="K13" s="9">
        <f t="shared" si="0"/>
        <v>0</v>
      </c>
      <c r="L13" s="10">
        <f>H13+I13+J13+K13</f>
        <v>592</v>
      </c>
      <c r="M13" s="9">
        <f>G13-L13</f>
        <v>0</v>
      </c>
      <c r="N13" s="9"/>
    </row>
    <row r="14" spans="1:15" x14ac:dyDescent="0.2">
      <c r="A14" s="8">
        <v>2</v>
      </c>
      <c r="B14" s="19" t="s">
        <v>831</v>
      </c>
      <c r="C14" s="9">
        <v>1181</v>
      </c>
      <c r="D14" s="9">
        <v>0</v>
      </c>
      <c r="E14" s="9">
        <v>6</v>
      </c>
      <c r="F14" s="9">
        <v>0</v>
      </c>
      <c r="G14" s="10">
        <f t="shared" ref="G14:G24" si="1">C14+D14+E14+F14</f>
        <v>1187</v>
      </c>
      <c r="H14" s="9">
        <f t="shared" ref="H14:H24" si="2">C14</f>
        <v>1181</v>
      </c>
      <c r="I14" s="9">
        <f t="shared" si="0"/>
        <v>0</v>
      </c>
      <c r="J14" s="9">
        <f t="shared" si="0"/>
        <v>6</v>
      </c>
      <c r="K14" s="9">
        <f t="shared" si="0"/>
        <v>0</v>
      </c>
      <c r="L14" s="10">
        <f t="shared" ref="L14:L24" si="3">H14+I14+J14+K14</f>
        <v>1187</v>
      </c>
      <c r="M14" s="9">
        <f t="shared" ref="M14:M24" si="4">G14-L14</f>
        <v>0</v>
      </c>
      <c r="N14" s="9"/>
    </row>
    <row r="15" spans="1:15" x14ac:dyDescent="0.2">
      <c r="A15" s="8">
        <v>3</v>
      </c>
      <c r="B15" s="19" t="s">
        <v>832</v>
      </c>
      <c r="C15" s="9">
        <v>480</v>
      </c>
      <c r="D15" s="9">
        <v>0</v>
      </c>
      <c r="E15" s="9">
        <v>0</v>
      </c>
      <c r="F15" s="9">
        <v>0</v>
      </c>
      <c r="G15" s="10">
        <f t="shared" si="1"/>
        <v>480</v>
      </c>
      <c r="H15" s="9">
        <f t="shared" si="2"/>
        <v>480</v>
      </c>
      <c r="I15" s="9">
        <f t="shared" si="0"/>
        <v>0</v>
      </c>
      <c r="J15" s="9">
        <f t="shared" si="0"/>
        <v>0</v>
      </c>
      <c r="K15" s="9">
        <f t="shared" si="0"/>
        <v>0</v>
      </c>
      <c r="L15" s="10">
        <f t="shared" si="3"/>
        <v>480</v>
      </c>
      <c r="M15" s="9">
        <f t="shared" si="4"/>
        <v>0</v>
      </c>
      <c r="N15" s="9"/>
    </row>
    <row r="16" spans="1:15" x14ac:dyDescent="0.2">
      <c r="A16" s="8">
        <v>4</v>
      </c>
      <c r="B16" s="19" t="s">
        <v>833</v>
      </c>
      <c r="C16" s="9">
        <v>1689</v>
      </c>
      <c r="D16" s="9">
        <v>0</v>
      </c>
      <c r="E16" s="9">
        <v>0</v>
      </c>
      <c r="F16" s="9">
        <v>0</v>
      </c>
      <c r="G16" s="10">
        <f t="shared" si="1"/>
        <v>1689</v>
      </c>
      <c r="H16" s="9">
        <f t="shared" si="2"/>
        <v>1689</v>
      </c>
      <c r="I16" s="9">
        <f t="shared" si="0"/>
        <v>0</v>
      </c>
      <c r="J16" s="9">
        <f t="shared" si="0"/>
        <v>0</v>
      </c>
      <c r="K16" s="9">
        <f t="shared" si="0"/>
        <v>0</v>
      </c>
      <c r="L16" s="10">
        <f t="shared" si="3"/>
        <v>1689</v>
      </c>
      <c r="M16" s="9">
        <f t="shared" si="4"/>
        <v>0</v>
      </c>
      <c r="N16" s="9"/>
    </row>
    <row r="17" spans="1:14" x14ac:dyDescent="0.2">
      <c r="A17" s="8">
        <v>5</v>
      </c>
      <c r="B17" s="19" t="s">
        <v>834</v>
      </c>
      <c r="C17" s="9">
        <v>181</v>
      </c>
      <c r="D17" s="9">
        <v>0</v>
      </c>
      <c r="E17" s="9">
        <v>0</v>
      </c>
      <c r="F17" s="9">
        <v>0</v>
      </c>
      <c r="G17" s="10">
        <f t="shared" si="1"/>
        <v>181</v>
      </c>
      <c r="H17" s="9">
        <f t="shared" si="2"/>
        <v>181</v>
      </c>
      <c r="I17" s="9">
        <f t="shared" si="0"/>
        <v>0</v>
      </c>
      <c r="J17" s="9">
        <f t="shared" si="0"/>
        <v>0</v>
      </c>
      <c r="K17" s="9">
        <f t="shared" si="0"/>
        <v>0</v>
      </c>
      <c r="L17" s="10">
        <f t="shared" si="3"/>
        <v>181</v>
      </c>
      <c r="M17" s="9">
        <f t="shared" si="4"/>
        <v>0</v>
      </c>
      <c r="N17" s="9"/>
    </row>
    <row r="18" spans="1:14" x14ac:dyDescent="0.2">
      <c r="A18" s="8">
        <v>6</v>
      </c>
      <c r="B18" s="19" t="s">
        <v>835</v>
      </c>
      <c r="C18" s="9">
        <v>760</v>
      </c>
      <c r="D18" s="9">
        <v>0</v>
      </c>
      <c r="E18" s="9">
        <v>3</v>
      </c>
      <c r="F18" s="9">
        <v>0</v>
      </c>
      <c r="G18" s="10">
        <f t="shared" si="1"/>
        <v>763</v>
      </c>
      <c r="H18" s="9">
        <f t="shared" si="2"/>
        <v>760</v>
      </c>
      <c r="I18" s="9">
        <f t="shared" si="0"/>
        <v>0</v>
      </c>
      <c r="J18" s="9">
        <f t="shared" si="0"/>
        <v>3</v>
      </c>
      <c r="K18" s="9">
        <f t="shared" si="0"/>
        <v>0</v>
      </c>
      <c r="L18" s="10">
        <f t="shared" si="3"/>
        <v>763</v>
      </c>
      <c r="M18" s="9">
        <f t="shared" si="4"/>
        <v>0</v>
      </c>
      <c r="N18" s="9"/>
    </row>
    <row r="19" spans="1:14" x14ac:dyDescent="0.2">
      <c r="A19" s="8">
        <v>7</v>
      </c>
      <c r="B19" s="19" t="s">
        <v>836</v>
      </c>
      <c r="C19" s="9">
        <v>187</v>
      </c>
      <c r="D19" s="9">
        <v>0</v>
      </c>
      <c r="E19" s="9">
        <v>0</v>
      </c>
      <c r="F19" s="9">
        <v>0</v>
      </c>
      <c r="G19" s="10">
        <f t="shared" si="1"/>
        <v>187</v>
      </c>
      <c r="H19" s="9">
        <f t="shared" si="2"/>
        <v>187</v>
      </c>
      <c r="I19" s="9">
        <f t="shared" si="0"/>
        <v>0</v>
      </c>
      <c r="J19" s="9">
        <f t="shared" si="0"/>
        <v>0</v>
      </c>
      <c r="K19" s="9">
        <f t="shared" si="0"/>
        <v>0</v>
      </c>
      <c r="L19" s="10">
        <f t="shared" si="3"/>
        <v>187</v>
      </c>
      <c r="M19" s="9">
        <f t="shared" si="4"/>
        <v>0</v>
      </c>
      <c r="N19" s="9"/>
    </row>
    <row r="20" spans="1:14" x14ac:dyDescent="0.2">
      <c r="A20" s="8">
        <v>8</v>
      </c>
      <c r="B20" s="19" t="s">
        <v>837</v>
      </c>
      <c r="C20" s="9">
        <v>1719</v>
      </c>
      <c r="D20" s="9">
        <v>0</v>
      </c>
      <c r="E20" s="9">
        <v>0</v>
      </c>
      <c r="F20" s="9">
        <v>0</v>
      </c>
      <c r="G20" s="10">
        <f t="shared" si="1"/>
        <v>1719</v>
      </c>
      <c r="H20" s="9">
        <f t="shared" si="2"/>
        <v>1719</v>
      </c>
      <c r="I20" s="9">
        <f t="shared" si="0"/>
        <v>0</v>
      </c>
      <c r="J20" s="9">
        <f t="shared" si="0"/>
        <v>0</v>
      </c>
      <c r="K20" s="9">
        <f t="shared" si="0"/>
        <v>0</v>
      </c>
      <c r="L20" s="10">
        <f t="shared" si="3"/>
        <v>1719</v>
      </c>
      <c r="M20" s="9">
        <f t="shared" si="4"/>
        <v>0</v>
      </c>
      <c r="N20" s="9"/>
    </row>
    <row r="21" spans="1:14" x14ac:dyDescent="0.2">
      <c r="A21" s="8">
        <v>9</v>
      </c>
      <c r="B21" s="19" t="s">
        <v>838</v>
      </c>
      <c r="C21" s="9">
        <v>1605</v>
      </c>
      <c r="D21" s="9">
        <v>0</v>
      </c>
      <c r="E21" s="9">
        <v>10</v>
      </c>
      <c r="F21" s="9">
        <v>0</v>
      </c>
      <c r="G21" s="10">
        <f t="shared" si="1"/>
        <v>1615</v>
      </c>
      <c r="H21" s="9">
        <f t="shared" si="2"/>
        <v>1605</v>
      </c>
      <c r="I21" s="9">
        <f t="shared" si="0"/>
        <v>0</v>
      </c>
      <c r="J21" s="9">
        <f t="shared" si="0"/>
        <v>10</v>
      </c>
      <c r="K21" s="9">
        <f t="shared" si="0"/>
        <v>0</v>
      </c>
      <c r="L21" s="10">
        <f t="shared" si="3"/>
        <v>1615</v>
      </c>
      <c r="M21" s="9">
        <f t="shared" si="4"/>
        <v>0</v>
      </c>
      <c r="N21" s="9"/>
    </row>
    <row r="22" spans="1:14" x14ac:dyDescent="0.2">
      <c r="A22" s="8">
        <v>10</v>
      </c>
      <c r="B22" s="19" t="s">
        <v>839</v>
      </c>
      <c r="C22" s="9">
        <v>1031</v>
      </c>
      <c r="D22" s="9">
        <v>0</v>
      </c>
      <c r="E22" s="9">
        <v>7</v>
      </c>
      <c r="F22" s="9">
        <v>0</v>
      </c>
      <c r="G22" s="10">
        <f t="shared" si="1"/>
        <v>1038</v>
      </c>
      <c r="H22" s="9">
        <f t="shared" si="2"/>
        <v>1031</v>
      </c>
      <c r="I22" s="9">
        <f t="shared" si="0"/>
        <v>0</v>
      </c>
      <c r="J22" s="9">
        <f t="shared" si="0"/>
        <v>7</v>
      </c>
      <c r="K22" s="9">
        <f t="shared" si="0"/>
        <v>0</v>
      </c>
      <c r="L22" s="10">
        <f t="shared" si="3"/>
        <v>1038</v>
      </c>
      <c r="M22" s="9">
        <f t="shared" si="4"/>
        <v>0</v>
      </c>
      <c r="N22" s="9"/>
    </row>
    <row r="23" spans="1:14" x14ac:dyDescent="0.2">
      <c r="A23" s="8">
        <v>11</v>
      </c>
      <c r="B23" s="19" t="s">
        <v>840</v>
      </c>
      <c r="C23" s="9">
        <v>771</v>
      </c>
      <c r="D23" s="9">
        <v>0</v>
      </c>
      <c r="E23" s="9">
        <v>2</v>
      </c>
      <c r="F23" s="9">
        <v>0</v>
      </c>
      <c r="G23" s="10">
        <f t="shared" si="1"/>
        <v>773</v>
      </c>
      <c r="H23" s="9">
        <f t="shared" si="2"/>
        <v>771</v>
      </c>
      <c r="I23" s="9">
        <f t="shared" si="0"/>
        <v>0</v>
      </c>
      <c r="J23" s="9">
        <f t="shared" si="0"/>
        <v>2</v>
      </c>
      <c r="K23" s="9">
        <f t="shared" si="0"/>
        <v>0</v>
      </c>
      <c r="L23" s="10">
        <f t="shared" si="3"/>
        <v>773</v>
      </c>
      <c r="M23" s="9">
        <f t="shared" si="4"/>
        <v>0</v>
      </c>
      <c r="N23" s="9"/>
    </row>
    <row r="24" spans="1:14" x14ac:dyDescent="0.2">
      <c r="A24" s="8">
        <v>12</v>
      </c>
      <c r="B24" s="19" t="s">
        <v>841</v>
      </c>
      <c r="C24" s="9">
        <v>499</v>
      </c>
      <c r="D24" s="9">
        <v>0</v>
      </c>
      <c r="E24" s="9">
        <v>11</v>
      </c>
      <c r="F24" s="9">
        <v>0</v>
      </c>
      <c r="G24" s="10">
        <f t="shared" si="1"/>
        <v>510</v>
      </c>
      <c r="H24" s="9">
        <f t="shared" si="2"/>
        <v>499</v>
      </c>
      <c r="I24" s="9">
        <f t="shared" si="0"/>
        <v>0</v>
      </c>
      <c r="J24" s="9">
        <f t="shared" si="0"/>
        <v>11</v>
      </c>
      <c r="K24" s="9">
        <f t="shared" si="0"/>
        <v>0</v>
      </c>
      <c r="L24" s="10">
        <f t="shared" si="3"/>
        <v>510</v>
      </c>
      <c r="M24" s="9">
        <f t="shared" si="4"/>
        <v>0</v>
      </c>
      <c r="N24" s="9"/>
    </row>
    <row r="25" spans="1:14" s="15" customFormat="1" x14ac:dyDescent="0.2">
      <c r="A25" s="29"/>
      <c r="B25" s="29" t="s">
        <v>17</v>
      </c>
      <c r="C25" s="29">
        <f>SUM(C13:C24)</f>
        <v>10695</v>
      </c>
      <c r="D25" s="29">
        <f>SUM(D13:D24)</f>
        <v>0</v>
      </c>
      <c r="E25" s="29">
        <f t="shared" ref="E25:M25" si="5">SUM(E13:E24)</f>
        <v>39</v>
      </c>
      <c r="F25" s="29">
        <f t="shared" si="5"/>
        <v>0</v>
      </c>
      <c r="G25" s="29">
        <f t="shared" si="5"/>
        <v>10734</v>
      </c>
      <c r="H25" s="29">
        <f t="shared" si="5"/>
        <v>10695</v>
      </c>
      <c r="I25" s="29">
        <f t="shared" si="5"/>
        <v>0</v>
      </c>
      <c r="J25" s="29">
        <f t="shared" si="5"/>
        <v>39</v>
      </c>
      <c r="K25" s="29">
        <f t="shared" si="5"/>
        <v>0</v>
      </c>
      <c r="L25" s="29">
        <f t="shared" si="5"/>
        <v>10734</v>
      </c>
      <c r="M25" s="29">
        <f t="shared" si="5"/>
        <v>0</v>
      </c>
      <c r="N25" s="29" t="s">
        <v>11</v>
      </c>
    </row>
    <row r="26" spans="1:14" x14ac:dyDescent="0.2">
      <c r="A26" s="12"/>
      <c r="B26" s="13"/>
      <c r="C26" s="13"/>
      <c r="D26" s="13"/>
      <c r="E26" s="13"/>
      <c r="F26" s="13"/>
      <c r="G26" s="13"/>
      <c r="H26" s="13"/>
      <c r="I26" s="13"/>
      <c r="J26" s="13"/>
      <c r="K26" s="13"/>
      <c r="L26" s="13"/>
      <c r="M26" s="13"/>
    </row>
    <row r="27" spans="1:14" x14ac:dyDescent="0.2">
      <c r="A27" s="11" t="s">
        <v>8</v>
      </c>
    </row>
    <row r="28" spans="1:14" x14ac:dyDescent="0.2">
      <c r="A28" t="s">
        <v>9</v>
      </c>
    </row>
    <row r="29" spans="1:14" x14ac:dyDescent="0.2">
      <c r="A29" t="s">
        <v>10</v>
      </c>
      <c r="J29" s="12" t="s">
        <v>11</v>
      </c>
      <c r="K29" s="12"/>
      <c r="L29" s="12" t="s">
        <v>11</v>
      </c>
    </row>
    <row r="30" spans="1:14" x14ac:dyDescent="0.2">
      <c r="A30" s="16" t="s">
        <v>440</v>
      </c>
      <c r="J30" s="12"/>
      <c r="K30" s="12"/>
      <c r="L30" s="12"/>
    </row>
    <row r="31" spans="1:14" x14ac:dyDescent="0.2">
      <c r="C31" s="16" t="s">
        <v>441</v>
      </c>
      <c r="E31" s="13"/>
      <c r="F31" s="13"/>
      <c r="G31" s="13"/>
      <c r="H31" s="13"/>
      <c r="I31" s="13"/>
      <c r="J31" s="13"/>
      <c r="K31" s="13"/>
      <c r="L31" s="13"/>
      <c r="M31" s="13"/>
    </row>
    <row r="32" spans="1:14" x14ac:dyDescent="0.2">
      <c r="C32" s="16"/>
      <c r="E32" s="13"/>
      <c r="F32" s="13"/>
      <c r="G32" s="13"/>
      <c r="H32" s="13"/>
      <c r="I32" s="13"/>
      <c r="J32" s="13"/>
      <c r="K32" s="13"/>
      <c r="L32" s="13"/>
      <c r="M32" s="13"/>
    </row>
    <row r="33" spans="1:14" x14ac:dyDescent="0.2">
      <c r="A33" s="778"/>
      <c r="B33" s="778"/>
      <c r="C33" s="778"/>
      <c r="D33" s="778"/>
      <c r="E33" s="778"/>
      <c r="F33" s="778"/>
      <c r="G33" s="778"/>
      <c r="H33" s="778"/>
      <c r="I33" s="778"/>
      <c r="J33" s="778"/>
      <c r="K33" s="778"/>
      <c r="L33" s="778"/>
      <c r="M33" s="778"/>
    </row>
    <row r="34" spans="1:14" x14ac:dyDescent="0.2">
      <c r="J34" s="777" t="s">
        <v>954</v>
      </c>
      <c r="K34" s="777"/>
      <c r="L34" s="777"/>
      <c r="M34" s="312"/>
      <c r="N34" s="313"/>
    </row>
    <row r="35" spans="1:14" x14ac:dyDescent="0.2">
      <c r="J35" s="680" t="s">
        <v>824</v>
      </c>
      <c r="K35" s="680"/>
      <c r="L35" s="680"/>
      <c r="M35" s="311"/>
      <c r="N35" s="313"/>
    </row>
    <row r="36" spans="1:14" x14ac:dyDescent="0.2">
      <c r="A36" s="15" t="s">
        <v>12</v>
      </c>
      <c r="J36" s="680" t="s">
        <v>825</v>
      </c>
      <c r="K36" s="680"/>
      <c r="L36" s="680"/>
      <c r="M36" s="680"/>
      <c r="N36" s="680"/>
    </row>
    <row r="37" spans="1:14" x14ac:dyDescent="0.2">
      <c r="J37" s="662" t="s">
        <v>82</v>
      </c>
      <c r="K37" s="662"/>
      <c r="L37" s="662"/>
      <c r="M37" s="662"/>
      <c r="N37" s="15"/>
    </row>
  </sheetData>
  <mergeCells count="17">
    <mergeCell ref="J34:L34"/>
    <mergeCell ref="J35:L35"/>
    <mergeCell ref="J36:N36"/>
    <mergeCell ref="J37:M37"/>
    <mergeCell ref="L8:N8"/>
    <mergeCell ref="A33:M33"/>
    <mergeCell ref="N10:N11"/>
    <mergeCell ref="M10:M11"/>
    <mergeCell ref="B10:B11"/>
    <mergeCell ref="A10:A11"/>
    <mergeCell ref="H10:L10"/>
    <mergeCell ref="C10:G10"/>
    <mergeCell ref="D2:I2"/>
    <mergeCell ref="A6:M6"/>
    <mergeCell ref="A4:M4"/>
    <mergeCell ref="A3:M3"/>
    <mergeCell ref="L2:M2"/>
  </mergeCells>
  <phoneticPr fontId="0" type="noConversion"/>
  <printOptions horizontalCentered="1"/>
  <pageMargins left="0.70866141732283472" right="0.70866141732283472" top="0.23622047244094491" bottom="0" header="0.31496062992125984" footer="0.31496062992125984"/>
  <pageSetup paperSize="9" scale="9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
  <sheetViews>
    <sheetView view="pageBreakPreview" topLeftCell="A16" zoomScaleSheetLayoutView="100" workbookViewId="0">
      <selection activeCell="B18" sqref="B18"/>
    </sheetView>
  </sheetViews>
  <sheetFormatPr defaultRowHeight="12.75" x14ac:dyDescent="0.2"/>
  <cols>
    <col min="1" max="1" width="7.5703125" customWidth="1"/>
    <col min="2" max="2" width="10.7109375" customWidth="1"/>
    <col min="3" max="3" width="9.7109375" customWidth="1"/>
    <col min="5" max="5" width="9.5703125" customWidth="1"/>
    <col min="6" max="6" width="7.5703125" customWidth="1"/>
    <col min="7" max="7" width="8.42578125" customWidth="1"/>
    <col min="8" max="8" width="10.5703125" customWidth="1"/>
    <col min="9" max="9" width="9.85546875" customWidth="1"/>
    <col min="12" max="12" width="7.5703125" customWidth="1"/>
    <col min="13" max="13" width="12.28515625" customWidth="1"/>
    <col min="14" max="14" width="15.85546875" customWidth="1"/>
  </cols>
  <sheetData>
    <row r="1" spans="1:19" ht="30" customHeight="1" x14ac:dyDescent="0.2"/>
    <row r="2" spans="1:19" ht="12.75" customHeight="1" x14ac:dyDescent="0.2">
      <c r="D2" s="689"/>
      <c r="E2" s="689"/>
      <c r="F2" s="689"/>
      <c r="G2" s="689"/>
      <c r="H2" s="689"/>
      <c r="I2" s="689"/>
      <c r="J2" s="689"/>
      <c r="K2" s="1"/>
      <c r="M2" s="101" t="s">
        <v>87</v>
      </c>
    </row>
    <row r="3" spans="1:19" ht="15" x14ac:dyDescent="0.2">
      <c r="A3" s="782" t="s">
        <v>0</v>
      </c>
      <c r="B3" s="782"/>
      <c r="C3" s="782"/>
      <c r="D3" s="782"/>
      <c r="E3" s="782"/>
      <c r="F3" s="782"/>
      <c r="G3" s="782"/>
      <c r="H3" s="782"/>
      <c r="I3" s="782"/>
      <c r="J3" s="782"/>
      <c r="K3" s="782"/>
      <c r="L3" s="782"/>
      <c r="M3" s="782"/>
      <c r="N3" s="782"/>
    </row>
    <row r="4" spans="1:19" ht="20.25" x14ac:dyDescent="0.3">
      <c r="A4" s="687" t="s">
        <v>655</v>
      </c>
      <c r="B4" s="687"/>
      <c r="C4" s="687"/>
      <c r="D4" s="687"/>
      <c r="E4" s="687"/>
      <c r="F4" s="687"/>
      <c r="G4" s="687"/>
      <c r="H4" s="687"/>
      <c r="I4" s="687"/>
      <c r="J4" s="687"/>
      <c r="K4" s="687"/>
      <c r="L4" s="687"/>
      <c r="M4" s="687"/>
      <c r="N4" s="687"/>
    </row>
    <row r="5" spans="1:19" ht="11.25" customHeight="1" x14ac:dyDescent="0.2"/>
    <row r="6" spans="1:19" ht="15.75" x14ac:dyDescent="0.25">
      <c r="A6" s="688" t="s">
        <v>661</v>
      </c>
      <c r="B6" s="688"/>
      <c r="C6" s="688"/>
      <c r="D6" s="688"/>
      <c r="E6" s="688"/>
      <c r="F6" s="688"/>
      <c r="G6" s="688"/>
      <c r="H6" s="688"/>
      <c r="I6" s="688"/>
      <c r="J6" s="688"/>
      <c r="K6" s="688"/>
      <c r="L6" s="688"/>
      <c r="M6" s="688"/>
      <c r="N6" s="688"/>
    </row>
    <row r="8" spans="1:19" x14ac:dyDescent="0.2">
      <c r="A8" s="35" t="s">
        <v>896</v>
      </c>
      <c r="B8" s="35"/>
      <c r="C8" s="15"/>
      <c r="L8" s="775" t="s">
        <v>916</v>
      </c>
      <c r="M8" s="775"/>
      <c r="N8" s="775"/>
    </row>
    <row r="9" spans="1:19" ht="15.75" customHeight="1" x14ac:dyDescent="0.2">
      <c r="A9" s="779" t="s">
        <v>2</v>
      </c>
      <c r="B9" s="779" t="s">
        <v>3</v>
      </c>
      <c r="C9" s="666" t="s">
        <v>4</v>
      </c>
      <c r="D9" s="666"/>
      <c r="E9" s="666"/>
      <c r="F9" s="666"/>
      <c r="G9" s="666"/>
      <c r="H9" s="666" t="s">
        <v>100</v>
      </c>
      <c r="I9" s="666"/>
      <c r="J9" s="666"/>
      <c r="K9" s="666"/>
      <c r="L9" s="666"/>
      <c r="M9" s="779" t="s">
        <v>135</v>
      </c>
      <c r="N9" s="656" t="s">
        <v>136</v>
      </c>
    </row>
    <row r="10" spans="1:19" ht="51" x14ac:dyDescent="0.2">
      <c r="A10" s="780"/>
      <c r="B10" s="780"/>
      <c r="C10" s="5" t="s">
        <v>5</v>
      </c>
      <c r="D10" s="5" t="s">
        <v>6</v>
      </c>
      <c r="E10" s="5" t="s">
        <v>366</v>
      </c>
      <c r="F10" s="5" t="s">
        <v>98</v>
      </c>
      <c r="G10" s="5" t="s">
        <v>209</v>
      </c>
      <c r="H10" s="5" t="s">
        <v>5</v>
      </c>
      <c r="I10" s="5" t="s">
        <v>6</v>
      </c>
      <c r="J10" s="5" t="s">
        <v>366</v>
      </c>
      <c r="K10" s="5" t="s">
        <v>98</v>
      </c>
      <c r="L10" s="5" t="s">
        <v>208</v>
      </c>
      <c r="M10" s="780"/>
      <c r="N10" s="656"/>
      <c r="O10" s="478"/>
      <c r="P10" s="478"/>
      <c r="Q10" s="21"/>
      <c r="R10" s="21"/>
      <c r="S10" s="13"/>
    </row>
    <row r="11" spans="1:19" s="15" customFormat="1" x14ac:dyDescent="0.2">
      <c r="A11" s="5">
        <v>1</v>
      </c>
      <c r="B11" s="5">
        <v>2</v>
      </c>
      <c r="C11" s="5">
        <v>3</v>
      </c>
      <c r="D11" s="5">
        <v>4</v>
      </c>
      <c r="E11" s="5">
        <v>5</v>
      </c>
      <c r="F11" s="5">
        <v>6</v>
      </c>
      <c r="G11" s="5">
        <v>7</v>
      </c>
      <c r="H11" s="5">
        <v>8</v>
      </c>
      <c r="I11" s="5">
        <v>9</v>
      </c>
      <c r="J11" s="5">
        <v>10</v>
      </c>
      <c r="K11" s="5">
        <v>11</v>
      </c>
      <c r="L11" s="5">
        <v>12</v>
      </c>
      <c r="M11" s="5">
        <v>13</v>
      </c>
      <c r="N11" s="476">
        <v>14</v>
      </c>
      <c r="O11" s="30"/>
      <c r="P11" s="30"/>
      <c r="Q11" s="30"/>
      <c r="R11" s="30"/>
    </row>
    <row r="12" spans="1:19" x14ac:dyDescent="0.2">
      <c r="A12" s="8">
        <v>1</v>
      </c>
      <c r="B12" s="19" t="s">
        <v>830</v>
      </c>
      <c r="C12" s="9">
        <v>0</v>
      </c>
      <c r="D12" s="9">
        <v>0</v>
      </c>
      <c r="E12" s="9">
        <v>0</v>
      </c>
      <c r="F12" s="9">
        <v>0</v>
      </c>
      <c r="G12" s="9">
        <f>C12+D12+E12+F12</f>
        <v>0</v>
      </c>
      <c r="H12" s="9">
        <v>0</v>
      </c>
      <c r="I12" s="9">
        <v>0</v>
      </c>
      <c r="J12" s="9">
        <v>0</v>
      </c>
      <c r="K12" s="9">
        <v>0</v>
      </c>
      <c r="L12" s="9">
        <f>H12+I12+J12+K12</f>
        <v>0</v>
      </c>
      <c r="M12" s="9">
        <f>G12-L12</f>
        <v>0</v>
      </c>
      <c r="N12" s="9"/>
      <c r="O12" s="13"/>
      <c r="P12" s="13"/>
      <c r="Q12" s="13"/>
      <c r="R12" s="13"/>
    </row>
    <row r="13" spans="1:19" x14ac:dyDescent="0.2">
      <c r="A13" s="8">
        <v>2</v>
      </c>
      <c r="B13" s="19" t="s">
        <v>831</v>
      </c>
      <c r="C13" s="9">
        <v>0</v>
      </c>
      <c r="D13" s="9">
        <v>0</v>
      </c>
      <c r="E13" s="9">
        <v>0</v>
      </c>
      <c r="F13" s="9">
        <v>0</v>
      </c>
      <c r="G13" s="9">
        <f t="shared" ref="G13:G23" si="0">C13+D13+E13+F13</f>
        <v>0</v>
      </c>
      <c r="H13" s="9">
        <v>0</v>
      </c>
      <c r="I13" s="9">
        <v>0</v>
      </c>
      <c r="J13" s="9">
        <v>0</v>
      </c>
      <c r="K13" s="9">
        <v>0</v>
      </c>
      <c r="L13" s="9">
        <f t="shared" ref="L13:L23" si="1">H13+I13+J13+K13</f>
        <v>0</v>
      </c>
      <c r="M13" s="9">
        <f t="shared" ref="M13:M23" si="2">G13-L13</f>
        <v>0</v>
      </c>
      <c r="N13" s="9"/>
      <c r="O13" s="13"/>
      <c r="P13" s="13"/>
      <c r="Q13" s="13"/>
      <c r="R13" s="13"/>
    </row>
    <row r="14" spans="1:19" x14ac:dyDescent="0.2">
      <c r="A14" s="8">
        <v>3</v>
      </c>
      <c r="B14" s="19" t="s">
        <v>832</v>
      </c>
      <c r="C14" s="9">
        <v>0</v>
      </c>
      <c r="D14" s="9">
        <v>0</v>
      </c>
      <c r="E14" s="9">
        <v>0</v>
      </c>
      <c r="F14" s="9">
        <v>0</v>
      </c>
      <c r="G14" s="9">
        <f t="shared" si="0"/>
        <v>0</v>
      </c>
      <c r="H14" s="9">
        <v>0</v>
      </c>
      <c r="I14" s="9">
        <v>0</v>
      </c>
      <c r="J14" s="9">
        <v>0</v>
      </c>
      <c r="K14" s="9">
        <v>0</v>
      </c>
      <c r="L14" s="9">
        <f t="shared" si="1"/>
        <v>0</v>
      </c>
      <c r="M14" s="9">
        <f t="shared" si="2"/>
        <v>0</v>
      </c>
      <c r="N14" s="9"/>
      <c r="O14" s="13"/>
      <c r="P14" s="13"/>
      <c r="Q14" s="13"/>
      <c r="R14" s="13"/>
    </row>
    <row r="15" spans="1:19" x14ac:dyDescent="0.2">
      <c r="A15" s="8">
        <v>4</v>
      </c>
      <c r="B15" s="19" t="s">
        <v>833</v>
      </c>
      <c r="C15" s="9">
        <v>0</v>
      </c>
      <c r="D15" s="9">
        <v>0</v>
      </c>
      <c r="E15" s="9">
        <v>0</v>
      </c>
      <c r="F15" s="9">
        <v>0</v>
      </c>
      <c r="G15" s="9">
        <f t="shared" si="0"/>
        <v>0</v>
      </c>
      <c r="H15" s="9">
        <v>0</v>
      </c>
      <c r="I15" s="9">
        <v>0</v>
      </c>
      <c r="J15" s="9">
        <v>0</v>
      </c>
      <c r="K15" s="9">
        <v>0</v>
      </c>
      <c r="L15" s="9">
        <f t="shared" si="1"/>
        <v>0</v>
      </c>
      <c r="M15" s="9">
        <f t="shared" si="2"/>
        <v>0</v>
      </c>
      <c r="N15" s="9"/>
      <c r="O15" s="13"/>
      <c r="P15" s="13"/>
      <c r="Q15" s="13"/>
      <c r="R15" s="13"/>
    </row>
    <row r="16" spans="1:19" x14ac:dyDescent="0.2">
      <c r="A16" s="8">
        <v>5</v>
      </c>
      <c r="B16" s="19" t="s">
        <v>834</v>
      </c>
      <c r="C16" s="9">
        <v>0</v>
      </c>
      <c r="D16" s="9">
        <v>0</v>
      </c>
      <c r="E16" s="9">
        <v>0</v>
      </c>
      <c r="F16" s="9">
        <v>0</v>
      </c>
      <c r="G16" s="9">
        <f t="shared" si="0"/>
        <v>0</v>
      </c>
      <c r="H16" s="9">
        <v>0</v>
      </c>
      <c r="I16" s="9">
        <v>0</v>
      </c>
      <c r="J16" s="9">
        <v>0</v>
      </c>
      <c r="K16" s="9">
        <v>0</v>
      </c>
      <c r="L16" s="9">
        <f t="shared" si="1"/>
        <v>0</v>
      </c>
      <c r="M16" s="9">
        <f t="shared" si="2"/>
        <v>0</v>
      </c>
      <c r="N16" s="9"/>
      <c r="O16" s="13"/>
      <c r="P16" s="13"/>
      <c r="Q16" s="13"/>
      <c r="R16" s="13"/>
    </row>
    <row r="17" spans="1:18" x14ac:dyDescent="0.2">
      <c r="A17" s="8">
        <v>6</v>
      </c>
      <c r="B17" s="19" t="s">
        <v>835</v>
      </c>
      <c r="C17" s="9">
        <v>0</v>
      </c>
      <c r="D17" s="9">
        <v>0</v>
      </c>
      <c r="E17" s="9">
        <v>0</v>
      </c>
      <c r="F17" s="9">
        <v>0</v>
      </c>
      <c r="G17" s="9">
        <f t="shared" si="0"/>
        <v>0</v>
      </c>
      <c r="H17" s="9">
        <v>0</v>
      </c>
      <c r="I17" s="9">
        <v>0</v>
      </c>
      <c r="J17" s="9">
        <v>0</v>
      </c>
      <c r="K17" s="9">
        <v>0</v>
      </c>
      <c r="L17" s="9">
        <f t="shared" si="1"/>
        <v>0</v>
      </c>
      <c r="M17" s="9">
        <f t="shared" si="2"/>
        <v>0</v>
      </c>
      <c r="N17" s="9"/>
      <c r="O17" s="13"/>
      <c r="P17" s="13"/>
      <c r="Q17" s="13"/>
      <c r="R17" s="13"/>
    </row>
    <row r="18" spans="1:18" ht="25.5" x14ac:dyDescent="0.2">
      <c r="A18" s="8">
        <v>7</v>
      </c>
      <c r="B18" s="147" t="s">
        <v>836</v>
      </c>
      <c r="C18" s="9">
        <v>0</v>
      </c>
      <c r="D18" s="9">
        <v>0</v>
      </c>
      <c r="E18" s="9">
        <v>0</v>
      </c>
      <c r="F18" s="9">
        <v>0</v>
      </c>
      <c r="G18" s="9">
        <f t="shared" si="0"/>
        <v>0</v>
      </c>
      <c r="H18" s="9">
        <v>0</v>
      </c>
      <c r="I18" s="9">
        <v>0</v>
      </c>
      <c r="J18" s="9">
        <v>0</v>
      </c>
      <c r="K18" s="9">
        <v>0</v>
      </c>
      <c r="L18" s="9">
        <f t="shared" si="1"/>
        <v>0</v>
      </c>
      <c r="M18" s="9">
        <f t="shared" si="2"/>
        <v>0</v>
      </c>
      <c r="N18" s="9"/>
      <c r="O18" s="13"/>
      <c r="P18" s="13"/>
      <c r="Q18" s="13"/>
      <c r="R18" s="13"/>
    </row>
    <row r="19" spans="1:18" x14ac:dyDescent="0.2">
      <c r="A19" s="8">
        <v>8</v>
      </c>
      <c r="B19" s="19" t="s">
        <v>837</v>
      </c>
      <c r="C19" s="9">
        <v>0</v>
      </c>
      <c r="D19" s="9">
        <v>0</v>
      </c>
      <c r="E19" s="9">
        <v>0</v>
      </c>
      <c r="F19" s="9">
        <v>0</v>
      </c>
      <c r="G19" s="9">
        <f t="shared" si="0"/>
        <v>0</v>
      </c>
      <c r="H19" s="9">
        <v>0</v>
      </c>
      <c r="I19" s="9">
        <v>0</v>
      </c>
      <c r="J19" s="9">
        <v>0</v>
      </c>
      <c r="K19" s="9">
        <v>0</v>
      </c>
      <c r="L19" s="9">
        <f t="shared" si="1"/>
        <v>0</v>
      </c>
      <c r="M19" s="9">
        <f t="shared" si="2"/>
        <v>0</v>
      </c>
      <c r="N19" s="9"/>
      <c r="O19" s="13"/>
      <c r="P19" s="13"/>
      <c r="Q19" s="13"/>
      <c r="R19" s="13"/>
    </row>
    <row r="20" spans="1:18" x14ac:dyDescent="0.2">
      <c r="A20" s="8">
        <v>9</v>
      </c>
      <c r="B20" s="19" t="s">
        <v>838</v>
      </c>
      <c r="C20" s="9">
        <v>0</v>
      </c>
      <c r="D20" s="9">
        <v>0</v>
      </c>
      <c r="E20" s="9">
        <v>0</v>
      </c>
      <c r="F20" s="9">
        <v>0</v>
      </c>
      <c r="G20" s="9">
        <f t="shared" si="0"/>
        <v>0</v>
      </c>
      <c r="H20" s="9">
        <v>0</v>
      </c>
      <c r="I20" s="9">
        <v>0</v>
      </c>
      <c r="J20" s="9">
        <v>0</v>
      </c>
      <c r="K20" s="9">
        <v>0</v>
      </c>
      <c r="L20" s="9">
        <f t="shared" si="1"/>
        <v>0</v>
      </c>
      <c r="M20" s="9">
        <f t="shared" si="2"/>
        <v>0</v>
      </c>
      <c r="N20" s="9"/>
      <c r="O20" s="13"/>
      <c r="P20" s="13"/>
      <c r="Q20" s="13"/>
      <c r="R20" s="13"/>
    </row>
    <row r="21" spans="1:18" x14ac:dyDescent="0.2">
      <c r="A21" s="8">
        <v>10</v>
      </c>
      <c r="B21" s="19" t="s">
        <v>839</v>
      </c>
      <c r="C21" s="9">
        <v>0</v>
      </c>
      <c r="D21" s="9">
        <v>0</v>
      </c>
      <c r="E21" s="9">
        <v>0</v>
      </c>
      <c r="F21" s="9">
        <v>0</v>
      </c>
      <c r="G21" s="9">
        <f t="shared" si="0"/>
        <v>0</v>
      </c>
      <c r="H21" s="9">
        <v>0</v>
      </c>
      <c r="I21" s="9">
        <v>0</v>
      </c>
      <c r="J21" s="9">
        <v>0</v>
      </c>
      <c r="K21" s="9">
        <v>0</v>
      </c>
      <c r="L21" s="9">
        <f t="shared" si="1"/>
        <v>0</v>
      </c>
      <c r="M21" s="9">
        <f t="shared" si="2"/>
        <v>0</v>
      </c>
      <c r="N21" s="9"/>
      <c r="O21" s="30"/>
      <c r="P21" s="13"/>
      <c r="Q21" s="13"/>
      <c r="R21" s="13"/>
    </row>
    <row r="22" spans="1:18" x14ac:dyDescent="0.2">
      <c r="A22" s="8">
        <v>11</v>
      </c>
      <c r="B22" s="19" t="s">
        <v>840</v>
      </c>
      <c r="C22" s="9">
        <v>0</v>
      </c>
      <c r="D22" s="9">
        <v>0</v>
      </c>
      <c r="E22" s="9">
        <v>0</v>
      </c>
      <c r="F22" s="9">
        <v>0</v>
      </c>
      <c r="G22" s="9">
        <f t="shared" si="0"/>
        <v>0</v>
      </c>
      <c r="H22" s="9">
        <v>0</v>
      </c>
      <c r="I22" s="9">
        <v>0</v>
      </c>
      <c r="J22" s="9">
        <v>0</v>
      </c>
      <c r="K22" s="9">
        <v>0</v>
      </c>
      <c r="L22" s="9">
        <f t="shared" si="1"/>
        <v>0</v>
      </c>
      <c r="M22" s="9">
        <f t="shared" si="2"/>
        <v>0</v>
      </c>
      <c r="N22" s="9"/>
      <c r="O22" s="13"/>
      <c r="P22" s="13"/>
      <c r="Q22" s="13"/>
      <c r="R22" s="13"/>
    </row>
    <row r="23" spans="1:18" x14ac:dyDescent="0.2">
      <c r="A23" s="8">
        <v>12</v>
      </c>
      <c r="B23" s="19" t="s">
        <v>841</v>
      </c>
      <c r="C23" s="9">
        <v>0</v>
      </c>
      <c r="D23" s="9">
        <v>0</v>
      </c>
      <c r="E23" s="9">
        <v>0</v>
      </c>
      <c r="F23" s="9">
        <v>0</v>
      </c>
      <c r="G23" s="9">
        <f t="shared" si="0"/>
        <v>0</v>
      </c>
      <c r="H23" s="9">
        <v>0</v>
      </c>
      <c r="I23" s="9">
        <v>0</v>
      </c>
      <c r="J23" s="9">
        <v>0</v>
      </c>
      <c r="K23" s="9">
        <v>0</v>
      </c>
      <c r="L23" s="9">
        <f t="shared" si="1"/>
        <v>0</v>
      </c>
      <c r="M23" s="9">
        <f t="shared" si="2"/>
        <v>0</v>
      </c>
      <c r="N23" s="9"/>
      <c r="O23" s="30"/>
      <c r="P23" s="13"/>
      <c r="Q23" s="13"/>
      <c r="R23" s="13"/>
    </row>
    <row r="24" spans="1:18" s="15" customFormat="1" x14ac:dyDescent="0.2">
      <c r="A24" s="29"/>
      <c r="B24" s="29" t="s">
        <v>17</v>
      </c>
      <c r="C24" s="9">
        <f>SUM(C12:C23)</f>
        <v>0</v>
      </c>
      <c r="D24" s="9">
        <f t="shared" ref="D24:M24" si="3">SUM(D12:D23)</f>
        <v>0</v>
      </c>
      <c r="E24" s="9">
        <f t="shared" si="3"/>
        <v>0</v>
      </c>
      <c r="F24" s="9">
        <f t="shared" si="3"/>
        <v>0</v>
      </c>
      <c r="G24" s="9">
        <f t="shared" si="3"/>
        <v>0</v>
      </c>
      <c r="H24" s="9">
        <f t="shared" si="3"/>
        <v>0</v>
      </c>
      <c r="I24" s="9">
        <f t="shared" si="3"/>
        <v>0</v>
      </c>
      <c r="J24" s="9">
        <f t="shared" si="3"/>
        <v>0</v>
      </c>
      <c r="K24" s="9">
        <f t="shared" si="3"/>
        <v>0</v>
      </c>
      <c r="L24" s="9">
        <f t="shared" si="3"/>
        <v>0</v>
      </c>
      <c r="M24" s="9">
        <f t="shared" si="3"/>
        <v>0</v>
      </c>
      <c r="N24" s="29" t="s">
        <v>11</v>
      </c>
      <c r="O24" s="30"/>
      <c r="P24" s="30"/>
      <c r="Q24" s="30"/>
      <c r="R24" s="30"/>
    </row>
    <row r="25" spans="1:18" x14ac:dyDescent="0.2">
      <c r="A25" s="12"/>
      <c r="B25" s="13"/>
      <c r="D25" s="13"/>
      <c r="E25" s="13"/>
      <c r="F25" s="13"/>
      <c r="G25" s="13"/>
      <c r="H25" s="13"/>
      <c r="I25" s="13"/>
      <c r="J25" s="13"/>
      <c r="K25" s="13"/>
      <c r="L25" s="13"/>
      <c r="M25" s="13"/>
      <c r="N25" s="13"/>
    </row>
    <row r="26" spans="1:18" x14ac:dyDescent="0.2">
      <c r="A26" s="11" t="s">
        <v>8</v>
      </c>
    </row>
    <row r="27" spans="1:18" x14ac:dyDescent="0.2">
      <c r="A27" t="s">
        <v>9</v>
      </c>
    </row>
    <row r="28" spans="1:18" x14ac:dyDescent="0.2">
      <c r="A28" t="s">
        <v>10</v>
      </c>
      <c r="L28" s="12" t="s">
        <v>11</v>
      </c>
      <c r="M28" s="12"/>
      <c r="N28" s="12" t="s">
        <v>11</v>
      </c>
    </row>
    <row r="29" spans="1:18" x14ac:dyDescent="0.2">
      <c r="A29" s="16" t="s">
        <v>440</v>
      </c>
      <c r="J29" s="12"/>
      <c r="K29" s="12"/>
      <c r="L29" s="12"/>
    </row>
    <row r="30" spans="1:18" x14ac:dyDescent="0.2">
      <c r="C30" s="16" t="s">
        <v>441</v>
      </c>
      <c r="E30" s="13"/>
      <c r="F30" s="13"/>
      <c r="G30" s="13"/>
      <c r="H30" s="13"/>
      <c r="I30" s="13"/>
      <c r="J30" s="13"/>
      <c r="K30" s="13"/>
      <c r="L30" s="13"/>
      <c r="M30" s="13"/>
    </row>
    <row r="31" spans="1:18" ht="12" customHeight="1" x14ac:dyDescent="0.2">
      <c r="E31" s="13"/>
      <c r="F31" s="13"/>
      <c r="G31" s="13"/>
      <c r="H31" s="13"/>
      <c r="I31" s="13"/>
      <c r="J31" s="13"/>
      <c r="K31" s="13"/>
      <c r="L31" s="13"/>
      <c r="M31" s="13"/>
      <c r="N31" s="13"/>
    </row>
    <row r="33" spans="1:15" x14ac:dyDescent="0.2">
      <c r="K33" s="680" t="s">
        <v>954</v>
      </c>
      <c r="L33" s="680"/>
      <c r="M33" s="680"/>
      <c r="N33" s="312"/>
      <c r="O33" s="313"/>
    </row>
    <row r="34" spans="1:15" x14ac:dyDescent="0.2">
      <c r="A34" s="680" t="s">
        <v>12</v>
      </c>
      <c r="B34" s="680"/>
      <c r="C34" s="680"/>
      <c r="K34" s="680" t="s">
        <v>824</v>
      </c>
      <c r="L34" s="680"/>
      <c r="M34" s="680"/>
      <c r="N34" s="311"/>
      <c r="O34" s="313"/>
    </row>
    <row r="35" spans="1:15" x14ac:dyDescent="0.2">
      <c r="K35" s="680" t="s">
        <v>825</v>
      </c>
      <c r="L35" s="680"/>
      <c r="M35" s="680"/>
      <c r="N35" s="680"/>
      <c r="O35" s="680"/>
    </row>
    <row r="36" spans="1:15" x14ac:dyDescent="0.2">
      <c r="K36" s="662" t="s">
        <v>82</v>
      </c>
      <c r="L36" s="662"/>
      <c r="M36" s="662"/>
      <c r="N36" s="662"/>
      <c r="O36" s="15"/>
    </row>
  </sheetData>
  <mergeCells count="16">
    <mergeCell ref="K33:M33"/>
    <mergeCell ref="K34:M34"/>
    <mergeCell ref="K35:O35"/>
    <mergeCell ref="K36:N36"/>
    <mergeCell ref="A34:C34"/>
    <mergeCell ref="D2:J2"/>
    <mergeCell ref="A3:N3"/>
    <mergeCell ref="A4:N4"/>
    <mergeCell ref="A6:N6"/>
    <mergeCell ref="L8:N8"/>
    <mergeCell ref="M9:M10"/>
    <mergeCell ref="N9:N10"/>
    <mergeCell ref="A9:A10"/>
    <mergeCell ref="B9:B10"/>
    <mergeCell ref="C9:G9"/>
    <mergeCell ref="H9:L9"/>
  </mergeCells>
  <phoneticPr fontId="0" type="noConversion"/>
  <printOptions horizontalCentered="1"/>
  <pageMargins left="0.70866141732283472" right="0.70866141732283472" top="0.23622047244094491" bottom="0" header="0.31496062992125984" footer="0.31496062992125984"/>
  <pageSetup paperSize="9"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70</vt:i4>
      </vt:variant>
      <vt:variant>
        <vt:lpstr>Named Ranges</vt:lpstr>
      </vt:variant>
      <vt:variant>
        <vt:i4>65</vt:i4>
      </vt:variant>
    </vt:vector>
  </HeadingPairs>
  <TitlesOfParts>
    <vt:vector size="135" baseType="lpstr">
      <vt:lpstr>First-Page</vt:lpstr>
      <vt:lpstr>Contents</vt:lpstr>
      <vt:lpstr>Sheet1</vt:lpstr>
      <vt:lpstr>AT-1-Gen_Info </vt:lpstr>
      <vt:lpstr>AT-2-S1 BUDGET</vt:lpstr>
      <vt:lpstr>AT_2A_fundflow</vt:lpstr>
      <vt:lpstr>AT-3</vt:lpstr>
      <vt:lpstr>AT3A_cvrg(Insti)_PY</vt:lpstr>
      <vt:lpstr>AT3B_cvrg(Insti)_UPY </vt:lpstr>
      <vt:lpstr>AT3C_cvrg(Insti)_UPY </vt:lpstr>
      <vt:lpstr>enrolment vs availed_PY</vt:lpstr>
      <vt:lpstr>enrolment vs availed_UPY</vt:lpstr>
      <vt:lpstr>AT-4B</vt:lpstr>
      <vt:lpstr>T5_PLAN_vs_PRFM</vt:lpstr>
      <vt:lpstr>T5A_PLAN_vs_PRFM </vt:lpstr>
      <vt:lpstr>T5B_PLAN_vs_PRFM  (2)</vt:lpstr>
      <vt:lpstr>T5C_Drought_PLAN_vs_PRFM </vt:lpstr>
      <vt:lpstr>T5D_Drought_PLAN_vs_PRFM  </vt:lpstr>
      <vt:lpstr>T6_FG_py_Utlsn</vt:lpstr>
      <vt:lpstr>T6A_FG_Upy_Utlsn </vt:lpstr>
      <vt:lpstr>T6B_Pay_FG_FCI_Pry</vt:lpstr>
      <vt:lpstr>T6C_Coarse_Grain</vt:lpstr>
      <vt:lpstr>T7_CC_PY_Utlsn</vt:lpstr>
      <vt:lpstr>T7ACC_UPY_Utlsn </vt:lpstr>
      <vt:lpstr>AT-8_Hon_CCH_Pry</vt:lpstr>
      <vt:lpstr>AT-8A_Hon_CCH_UPry</vt:lpstr>
      <vt:lpstr>AT9_TA</vt:lpstr>
      <vt:lpstr>AT10_MME</vt:lpstr>
      <vt:lpstr>AT10A_</vt:lpstr>
      <vt:lpstr>AT-10 B</vt:lpstr>
      <vt:lpstr>AT-10 C</vt:lpstr>
      <vt:lpstr>AT-10D</vt:lpstr>
      <vt:lpstr>AT-10 E</vt:lpstr>
      <vt:lpstr>AT-10 F</vt:lpstr>
      <vt:lpstr>AT11_KS Year wise</vt:lpstr>
      <vt:lpstr>AT11A_KS-District wise</vt:lpstr>
      <vt:lpstr>AT12_KD-New</vt:lpstr>
      <vt:lpstr>AT12A_KD-Replacement</vt:lpstr>
      <vt:lpstr>Mode of cooking</vt:lpstr>
      <vt:lpstr>AT-14</vt:lpstr>
      <vt:lpstr>AT-14 A</vt:lpstr>
      <vt:lpstr>AT-15</vt:lpstr>
      <vt:lpstr>AT-16</vt:lpstr>
      <vt:lpstr>AT_17_Coverage-RBSK </vt:lpstr>
      <vt:lpstr>AT18_Details_Community </vt:lpstr>
      <vt:lpstr>AT_19_Impl_Agency</vt:lpstr>
      <vt:lpstr>AT_20_CentralCookingagency </vt:lpstr>
      <vt:lpstr>AT-21</vt:lpstr>
      <vt:lpstr>AT-22</vt:lpstr>
      <vt:lpstr>AT-23 MIS</vt:lpstr>
      <vt:lpstr>AT-23A _AMS</vt:lpstr>
      <vt:lpstr>AT-24</vt:lpstr>
      <vt:lpstr>AT-25</vt:lpstr>
      <vt:lpstr>Sheet1 (2)</vt:lpstr>
      <vt:lpstr>AT26_NoWD</vt:lpstr>
      <vt:lpstr>AT26A_NoWD</vt:lpstr>
      <vt:lpstr>AT27_Req_FG_CA_Pry</vt:lpstr>
      <vt:lpstr>AT27A_Req_FG_CA_U Pry </vt:lpstr>
      <vt:lpstr>AT27B_Req_FG_CA_N CLP</vt:lpstr>
      <vt:lpstr>AT27C_Req_FG_Drought -Pry </vt:lpstr>
      <vt:lpstr>AT27D_Req_FG_Drought -UPry </vt:lpstr>
      <vt:lpstr>AT_28_RqmtKitchen</vt:lpstr>
      <vt:lpstr>AT-28A_RqmtPlinthArea</vt:lpstr>
      <vt:lpstr>AT29_K_D</vt:lpstr>
      <vt:lpstr>AT-30_Coook-cum-Helper</vt:lpstr>
      <vt:lpstr>AT_31_Budget_provision </vt:lpstr>
      <vt:lpstr>AT32_Drought Pry Util</vt:lpstr>
      <vt:lpstr>AT-32A Drought UPry Util</vt:lpstr>
      <vt:lpstr>AT-33 Req  FG CA TA Pry</vt:lpstr>
      <vt:lpstr>TA33A Req FG CC TA UP</vt:lpstr>
      <vt:lpstr>'AT_17_Coverage-RBSK '!Print_Area</vt:lpstr>
      <vt:lpstr>AT_19_Impl_Agency!Print_Area</vt:lpstr>
      <vt:lpstr>'AT_20_CentralCookingagency '!Print_Area</vt:lpstr>
      <vt:lpstr>AT_28_RqmtKitchen!Print_Area</vt:lpstr>
      <vt:lpstr>AT_2A_fundflow!Print_Area</vt:lpstr>
      <vt:lpstr>'AT_31_Budget_provision '!Print_Area</vt:lpstr>
      <vt:lpstr>'AT-10 B'!Print_Area</vt:lpstr>
      <vt:lpstr>'AT-10 C'!Print_Area</vt:lpstr>
      <vt:lpstr>'AT-10 E'!Print_Area</vt:lpstr>
      <vt:lpstr>'AT-10 F'!Print_Area</vt:lpstr>
      <vt:lpstr>AT10_MME!Print_Area</vt:lpstr>
      <vt:lpstr>AT10A_!Print_Area</vt:lpstr>
      <vt:lpstr>'AT-10D'!Print_Area</vt:lpstr>
      <vt:lpstr>'AT11_KS Year wise'!Print_Area</vt:lpstr>
      <vt:lpstr>'AT11A_KS-District wise'!Print_Area</vt:lpstr>
      <vt:lpstr>'AT12_KD-New'!Print_Area</vt:lpstr>
      <vt:lpstr>'AT12A_KD-Replacement'!Print_Area</vt:lpstr>
      <vt:lpstr>'AT-14'!Print_Area</vt:lpstr>
      <vt:lpstr>'AT-14 A'!Print_Area</vt:lpstr>
      <vt:lpstr>'AT-15'!Print_Area</vt:lpstr>
      <vt:lpstr>'AT-16'!Print_Area</vt:lpstr>
      <vt:lpstr>'AT18_Details_Community '!Print_Area</vt:lpstr>
      <vt:lpstr>'AT-1-Gen_Info '!Print_Area</vt:lpstr>
      <vt:lpstr>'AT-23A _AMS'!Print_Area</vt:lpstr>
      <vt:lpstr>'AT-24'!Print_Area</vt:lpstr>
      <vt:lpstr>'AT-25'!Print_Area</vt:lpstr>
      <vt:lpstr>AT26_NoWD!Print_Area</vt:lpstr>
      <vt:lpstr>AT26A_NoWD!Print_Area</vt:lpstr>
      <vt:lpstr>AT27_Req_FG_CA_Pry!Print_Area</vt:lpstr>
      <vt:lpstr>'AT27A_Req_FG_CA_U Pry '!Print_Area</vt:lpstr>
      <vt:lpstr>'AT27B_Req_FG_CA_N CLP'!Print_Area</vt:lpstr>
      <vt:lpstr>'AT27C_Req_FG_Drought -Pry '!Print_Area</vt:lpstr>
      <vt:lpstr>'AT27D_Req_FG_Drought -UPry '!Print_Area</vt:lpstr>
      <vt:lpstr>'AT-28A_RqmtPlinthArea'!Print_Area</vt:lpstr>
      <vt:lpstr>AT29_K_D!Print_Area</vt:lpstr>
      <vt:lpstr>'AT-2-S1 BUDGET'!Print_Area</vt:lpstr>
      <vt:lpstr>'AT-30_Coook-cum-Helper'!Print_Area</vt:lpstr>
      <vt:lpstr>'AT32_Drought Pry Util'!Print_Area</vt:lpstr>
      <vt:lpstr>'AT-32A Drought UPry Util'!Print_Area</vt:lpstr>
      <vt:lpstr>'AT-33 Req  FG CA TA Pry'!Print_Area</vt:lpstr>
      <vt:lpstr>'AT3A_cvrg(Insti)_PY'!Print_Area</vt:lpstr>
      <vt:lpstr>'AT3B_cvrg(Insti)_UPY '!Print_Area</vt:lpstr>
      <vt:lpstr>'AT3C_cvrg(Insti)_UPY '!Print_Area</vt:lpstr>
      <vt:lpstr>'AT-4B'!Print_Area</vt:lpstr>
      <vt:lpstr>'AT-8_Hon_CCH_Pry'!Print_Area</vt:lpstr>
      <vt:lpstr>'AT-8A_Hon_CCH_UPry'!Print_Area</vt:lpstr>
      <vt:lpstr>AT9_TA!Print_Area</vt:lpstr>
      <vt:lpstr>Contents!Print_Area</vt:lpstr>
      <vt:lpstr>'enrolment vs availed_PY'!Print_Area</vt:lpstr>
      <vt:lpstr>'enrolment vs availed_UPY'!Print_Area</vt:lpstr>
      <vt:lpstr>'Mode of cooking'!Print_Area</vt:lpstr>
      <vt:lpstr>Sheet1!Print_Area</vt:lpstr>
      <vt:lpstr>'Sheet1 (2)'!Print_Area</vt:lpstr>
      <vt:lpstr>T5_PLAN_vs_PRFM!Print_Area</vt:lpstr>
      <vt:lpstr>'T5A_PLAN_vs_PRFM '!Print_Area</vt:lpstr>
      <vt:lpstr>'T5B_PLAN_vs_PRFM  (2)'!Print_Area</vt:lpstr>
      <vt:lpstr>'T5C_Drought_PLAN_vs_PRFM '!Print_Area</vt:lpstr>
      <vt:lpstr>'T5D_Drought_PLAN_vs_PRFM  '!Print_Area</vt:lpstr>
      <vt:lpstr>T6_FG_py_Utlsn!Print_Area</vt:lpstr>
      <vt:lpstr>'T6A_FG_Upy_Utlsn '!Print_Area</vt:lpstr>
      <vt:lpstr>T6B_Pay_FG_FCI_Pry!Print_Area</vt:lpstr>
      <vt:lpstr>T6C_Coarse_Grain!Print_Area</vt:lpstr>
      <vt:lpstr>T7_CC_PY_Utlsn!Print_Area</vt:lpstr>
      <vt:lpstr>'T7ACC_UPY_Utlsn '!Print_Area</vt:lpstr>
      <vt:lpstr>'TA33A Req FG CC TA UP'!Print_Area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s.k sinha</cp:lastModifiedBy>
  <cp:lastPrinted>2018-05-31T14:58:15Z</cp:lastPrinted>
  <dcterms:created xsi:type="dcterms:W3CDTF">1996-10-14T23:33:28Z</dcterms:created>
  <dcterms:modified xsi:type="dcterms:W3CDTF">2018-06-08T08:07:48Z</dcterms:modified>
</cp:coreProperties>
</file>